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H:\Mi unidad\Gestió EDARs Terra Alta\Laboratori\Informes explotador\2023\"/>
    </mc:Choice>
  </mc:AlternateContent>
  <xr:revisionPtr revIDLastSave="0" documentId="13_ncr:1_{56DB2F3D-BBD2-4453-BB19-3111E041DCA8}" xr6:coauthVersionLast="47" xr6:coauthVersionMax="47" xr10:uidLastSave="{00000000-0000-0000-0000-000000000000}"/>
  <bookViews>
    <workbookView xWindow="-108" yWindow="-108" windowWidth="23256" windowHeight="12456" tabRatio="744" firstSheet="11" activeTab="11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</sheets>
  <calcPr calcId="191029"/>
</workbook>
</file>

<file path=xl/calcChain.xml><?xml version="1.0" encoding="utf-8"?>
<calcChain xmlns="http://schemas.openxmlformats.org/spreadsheetml/2006/main">
  <c r="AP18" i="41" l="1"/>
  <c r="AP17" i="41"/>
  <c r="AP16" i="41"/>
  <c r="AP15" i="41"/>
  <c r="AP14" i="41"/>
  <c r="AP13" i="41"/>
  <c r="AP12" i="41"/>
  <c r="AP11" i="41"/>
  <c r="AP10" i="41"/>
  <c r="AP19" i="41"/>
  <c r="S31" i="66" l="1"/>
  <c r="R31" i="66"/>
  <c r="AO16" i="41"/>
  <c r="AO15" i="41"/>
  <c r="AO18" i="41"/>
  <c r="AO17" i="41"/>
  <c r="AO14" i="41"/>
  <c r="AO13" i="41"/>
  <c r="AO12" i="41"/>
  <c r="AO11" i="41"/>
  <c r="AO10" i="41"/>
  <c r="AE26" i="65"/>
  <c r="AA26" i="65"/>
  <c r="Z26" i="65"/>
  <c r="AE12" i="65"/>
  <c r="AA12" i="65"/>
  <c r="Z12" i="65"/>
  <c r="AB26" i="65" l="1"/>
  <c r="AB12" i="65"/>
  <c r="O23" i="54"/>
  <c r="P23" i="54"/>
  <c r="Q23" i="54"/>
  <c r="R23" i="54"/>
  <c r="S23" i="54"/>
  <c r="T23" i="54"/>
  <c r="O24" i="54"/>
  <c r="P24" i="54"/>
  <c r="Q24" i="54"/>
  <c r="R24" i="54"/>
  <c r="S24" i="54"/>
  <c r="T24" i="54"/>
  <c r="O25" i="54"/>
  <c r="P25" i="54"/>
  <c r="Q25" i="54"/>
  <c r="R25" i="54"/>
  <c r="S25" i="54"/>
  <c r="T25" i="54"/>
  <c r="AJ17" i="41"/>
  <c r="AJ16" i="41"/>
  <c r="AJ15" i="41"/>
  <c r="AJ14" i="41"/>
  <c r="AJ13" i="41"/>
  <c r="AJ12" i="41"/>
  <c r="AJ11" i="41"/>
  <c r="AJ10" i="41"/>
  <c r="AK23" i="41"/>
  <c r="AL23" i="41"/>
  <c r="AM23" i="41"/>
  <c r="AK24" i="41"/>
  <c r="AL24" i="41"/>
  <c r="AM24" i="41"/>
  <c r="AK25" i="41"/>
  <c r="AL25" i="41"/>
  <c r="AM25" i="41"/>
  <c r="AH17" i="41"/>
  <c r="AH16" i="41"/>
  <c r="AH15" i="41"/>
  <c r="AH14" i="41"/>
  <c r="AH13" i="41"/>
  <c r="AH12" i="41"/>
  <c r="AH11" i="41"/>
  <c r="AH10" i="41"/>
  <c r="BS34" i="59"/>
  <c r="BS33" i="59"/>
  <c r="BS32" i="59"/>
  <c r="BS27" i="59"/>
  <c r="BS26" i="59"/>
  <c r="BS25" i="59"/>
  <c r="BS20" i="59"/>
  <c r="BS19" i="59"/>
  <c r="BS18" i="59"/>
  <c r="BS13" i="59"/>
  <c r="BS12" i="59"/>
  <c r="BS11" i="59"/>
  <c r="BS34" i="58"/>
  <c r="BS33" i="58"/>
  <c r="BS32" i="58"/>
  <c r="BS27" i="58"/>
  <c r="BS26" i="58"/>
  <c r="BS25" i="58"/>
  <c r="BS20" i="58"/>
  <c r="BS19" i="58"/>
  <c r="BS18" i="58"/>
  <c r="BS13" i="58"/>
  <c r="BS12" i="58"/>
  <c r="BS11" i="58"/>
  <c r="BS37" i="52"/>
  <c r="BS36" i="52"/>
  <c r="BS35" i="52"/>
  <c r="BS30" i="52"/>
  <c r="BS29" i="52"/>
  <c r="BS28" i="52"/>
  <c r="BS23" i="52"/>
  <c r="BS22" i="52"/>
  <c r="BS21" i="52"/>
  <c r="BS16" i="52"/>
  <c r="BS15" i="52"/>
  <c r="BS14" i="52"/>
  <c r="BS13" i="52"/>
  <c r="AB25" i="41"/>
  <c r="AA25" i="41"/>
  <c r="Z25" i="41"/>
  <c r="Y25" i="41"/>
  <c r="X25" i="41"/>
  <c r="W25" i="41"/>
  <c r="V25" i="41"/>
  <c r="U25" i="41"/>
  <c r="T25" i="41"/>
  <c r="S25" i="41"/>
  <c r="P25" i="41"/>
  <c r="N25" i="41"/>
  <c r="M25" i="41"/>
  <c r="L25" i="41"/>
  <c r="D25" i="41"/>
  <c r="AB24" i="41"/>
  <c r="AA24" i="41"/>
  <c r="Z24" i="41"/>
  <c r="Y24" i="41"/>
  <c r="X24" i="41"/>
  <c r="W24" i="41"/>
  <c r="V24" i="41"/>
  <c r="U24" i="41"/>
  <c r="T24" i="41"/>
  <c r="S24" i="41"/>
  <c r="P24" i="41"/>
  <c r="N24" i="41"/>
  <c r="M24" i="41"/>
  <c r="L24" i="41"/>
  <c r="D24" i="41"/>
  <c r="AB23" i="41"/>
  <c r="AA23" i="41"/>
  <c r="Z23" i="41"/>
  <c r="Y23" i="41"/>
  <c r="X23" i="41"/>
  <c r="W23" i="41"/>
  <c r="V23" i="41"/>
  <c r="U23" i="41"/>
  <c r="T23" i="41"/>
  <c r="S23" i="41"/>
  <c r="P23" i="41"/>
  <c r="N23" i="41"/>
  <c r="M23" i="41"/>
  <c r="L23" i="41"/>
  <c r="D23" i="41"/>
  <c r="AE22" i="41"/>
  <c r="AD22" i="41"/>
  <c r="AA22" i="41"/>
  <c r="Z22" i="41"/>
  <c r="Y22" i="41"/>
  <c r="X22" i="41"/>
  <c r="W22" i="41"/>
  <c r="P22" i="41"/>
  <c r="N22" i="41"/>
  <c r="M22" i="41"/>
  <c r="L22" i="41"/>
  <c r="AG13" i="41"/>
  <c r="CB43" i="68"/>
  <c r="CA43" i="68"/>
  <c r="BZ43" i="68"/>
  <c r="BY43" i="68"/>
  <c r="CB42" i="68"/>
  <c r="CA42" i="68"/>
  <c r="BZ42" i="68"/>
  <c r="BY42" i="68"/>
  <c r="CB41" i="68"/>
  <c r="CA41" i="68"/>
  <c r="AH21" i="41" s="1"/>
  <c r="BZ41" i="68"/>
  <c r="BY41" i="68"/>
  <c r="AG21" i="41" s="1"/>
  <c r="BZ40" i="68"/>
  <c r="BY40" i="68"/>
  <c r="CB43" i="67"/>
  <c r="CA43" i="67"/>
  <c r="BZ43" i="67"/>
  <c r="BY43" i="67"/>
  <c r="CB42" i="67"/>
  <c r="CA42" i="67"/>
  <c r="BZ42" i="67"/>
  <c r="BY42" i="67"/>
  <c r="CB41" i="67"/>
  <c r="CA41" i="67"/>
  <c r="AH20" i="41" s="1"/>
  <c r="BZ41" i="67"/>
  <c r="BY41" i="67"/>
  <c r="AG20" i="41" s="1"/>
  <c r="BZ40" i="67"/>
  <c r="BY40" i="67"/>
  <c r="CB43" i="66"/>
  <c r="CA43" i="66"/>
  <c r="BZ43" i="66"/>
  <c r="BY43" i="66"/>
  <c r="CB42" i="66"/>
  <c r="CA42" i="66"/>
  <c r="BZ42" i="66"/>
  <c r="BY42" i="66"/>
  <c r="CB41" i="66"/>
  <c r="CA41" i="66"/>
  <c r="AH19" i="41" s="1"/>
  <c r="BZ41" i="66"/>
  <c r="BY41" i="66"/>
  <c r="AG19" i="41" s="1"/>
  <c r="BZ40" i="66"/>
  <c r="BY40" i="66"/>
  <c r="CB43" i="65"/>
  <c r="CA43" i="65"/>
  <c r="BZ43" i="65"/>
  <c r="BY43" i="65"/>
  <c r="CB42" i="65"/>
  <c r="CA42" i="65"/>
  <c r="BZ42" i="65"/>
  <c r="BY42" i="65"/>
  <c r="CB41" i="65"/>
  <c r="CA41" i="65"/>
  <c r="AH18" i="41" s="1"/>
  <c r="BZ41" i="65"/>
  <c r="BY41" i="65"/>
  <c r="AG18" i="41" s="1"/>
  <c r="BZ40" i="65"/>
  <c r="BY40" i="65"/>
  <c r="CB43" i="64"/>
  <c r="CA43" i="64"/>
  <c r="BZ43" i="64"/>
  <c r="BY43" i="64"/>
  <c r="CB42" i="64"/>
  <c r="CA42" i="64"/>
  <c r="BZ42" i="64"/>
  <c r="BY42" i="64"/>
  <c r="CB41" i="64"/>
  <c r="CA41" i="64"/>
  <c r="BZ41" i="64"/>
  <c r="BY41" i="64"/>
  <c r="AG17" i="41" s="1"/>
  <c r="BZ40" i="64"/>
  <c r="BY40" i="64"/>
  <c r="CB43" i="63"/>
  <c r="CA43" i="63"/>
  <c r="BZ43" i="63"/>
  <c r="BY43" i="63"/>
  <c r="CB42" i="63"/>
  <c r="CA42" i="63"/>
  <c r="BZ42" i="63"/>
  <c r="BY42" i="63"/>
  <c r="CB41" i="63"/>
  <c r="CA41" i="63"/>
  <c r="BZ41" i="63"/>
  <c r="BY41" i="63"/>
  <c r="AG16" i="41" s="1"/>
  <c r="BZ40" i="63"/>
  <c r="BY40" i="63"/>
  <c r="CB43" i="62"/>
  <c r="CA43" i="62"/>
  <c r="BZ43" i="62"/>
  <c r="BY43" i="62"/>
  <c r="CB42" i="62"/>
  <c r="CA42" i="62"/>
  <c r="BZ42" i="62"/>
  <c r="BY42" i="62"/>
  <c r="CB41" i="62"/>
  <c r="CA41" i="62"/>
  <c r="BZ41" i="62"/>
  <c r="BY41" i="62"/>
  <c r="AG15" i="41" s="1"/>
  <c r="BZ40" i="62"/>
  <c r="BY40" i="62"/>
  <c r="CB43" i="61"/>
  <c r="CA43" i="61"/>
  <c r="BZ43" i="61"/>
  <c r="BY43" i="61"/>
  <c r="CB42" i="61"/>
  <c r="CA42" i="61"/>
  <c r="BZ42" i="61"/>
  <c r="BY42" i="61"/>
  <c r="CB41" i="61"/>
  <c r="CA41" i="61"/>
  <c r="BZ41" i="61"/>
  <c r="BY41" i="61"/>
  <c r="AG14" i="41" s="1"/>
  <c r="BZ40" i="61"/>
  <c r="BY40" i="61"/>
  <c r="CB43" i="60"/>
  <c r="CA43" i="60"/>
  <c r="BZ43" i="60"/>
  <c r="BY43" i="60"/>
  <c r="CB42" i="60"/>
  <c r="CA42" i="60"/>
  <c r="BZ42" i="60"/>
  <c r="BY42" i="60"/>
  <c r="CB41" i="60"/>
  <c r="CA41" i="60"/>
  <c r="BZ41" i="60"/>
  <c r="BY41" i="60"/>
  <c r="BZ40" i="60"/>
  <c r="BY40" i="60"/>
  <c r="CB43" i="59"/>
  <c r="CA43" i="59"/>
  <c r="BZ43" i="59"/>
  <c r="BY43" i="59"/>
  <c r="CB42" i="59"/>
  <c r="CA42" i="59"/>
  <c r="BZ42" i="59"/>
  <c r="BY42" i="59"/>
  <c r="CB41" i="59"/>
  <c r="CA41" i="59"/>
  <c r="BZ41" i="59"/>
  <c r="BY41" i="59"/>
  <c r="AG12" i="41" s="1"/>
  <c r="BZ40" i="59"/>
  <c r="BY40" i="59"/>
  <c r="CB43" i="58"/>
  <c r="CA43" i="58"/>
  <c r="BZ43" i="58"/>
  <c r="BY43" i="58"/>
  <c r="CB42" i="58"/>
  <c r="CA42" i="58"/>
  <c r="BZ42" i="58"/>
  <c r="BY42" i="58"/>
  <c r="CB41" i="58"/>
  <c r="CA41" i="58"/>
  <c r="BZ41" i="58"/>
  <c r="BY41" i="58"/>
  <c r="AG11" i="41" s="1"/>
  <c r="BZ40" i="58"/>
  <c r="BY40" i="58"/>
  <c r="CB43" i="52"/>
  <c r="CA43" i="52"/>
  <c r="BZ43" i="52"/>
  <c r="BY43" i="52"/>
  <c r="CB42" i="52"/>
  <c r="CA42" i="52"/>
  <c r="BZ42" i="52"/>
  <c r="BY42" i="52"/>
  <c r="CB41" i="52"/>
  <c r="CA41" i="52"/>
  <c r="BZ41" i="52"/>
  <c r="BY41" i="52"/>
  <c r="AG10" i="41" s="1"/>
  <c r="BZ40" i="52"/>
  <c r="BY40" i="52"/>
  <c r="AC23" i="41" l="1"/>
  <c r="AC24" i="41"/>
  <c r="AC25" i="41"/>
  <c r="AG23" i="41"/>
  <c r="AG24" i="41"/>
  <c r="AG22" i="41"/>
  <c r="AG25" i="41"/>
  <c r="O19" i="41"/>
  <c r="BG40" i="52"/>
  <c r="BH40" i="52"/>
  <c r="BI40" i="52"/>
  <c r="BJ40" i="52"/>
  <c r="BK40" i="52"/>
  <c r="BM40" i="52"/>
  <c r="BN40" i="52"/>
  <c r="BO40" i="52"/>
  <c r="BP40" i="52"/>
  <c r="BG41" i="52"/>
  <c r="BH41" i="52"/>
  <c r="BI41" i="52"/>
  <c r="BJ41" i="52"/>
  <c r="BK41" i="52"/>
  <c r="BL41" i="52"/>
  <c r="BM41" i="52"/>
  <c r="BN41" i="52"/>
  <c r="BO41" i="52"/>
  <c r="BP41" i="52"/>
  <c r="BG42" i="52"/>
  <c r="BH42" i="52"/>
  <c r="BI42" i="52"/>
  <c r="BJ42" i="52"/>
  <c r="BK42" i="52"/>
  <c r="BL42" i="52"/>
  <c r="BM42" i="52"/>
  <c r="BN42" i="52"/>
  <c r="BO42" i="52"/>
  <c r="BP42" i="52"/>
  <c r="BG43" i="52"/>
  <c r="BH43" i="52"/>
  <c r="BI43" i="52"/>
  <c r="BJ43" i="52"/>
  <c r="BK43" i="52"/>
  <c r="BL43" i="52"/>
  <c r="BM43" i="52"/>
  <c r="BN43" i="52"/>
  <c r="BO43" i="52"/>
  <c r="BP43" i="52"/>
  <c r="BG40" i="58"/>
  <c r="BH40" i="58"/>
  <c r="BI40" i="58"/>
  <c r="BJ40" i="58"/>
  <c r="BK40" i="58"/>
  <c r="BM40" i="58"/>
  <c r="BN40" i="58"/>
  <c r="BO40" i="58"/>
  <c r="BP40" i="58"/>
  <c r="BG41" i="58"/>
  <c r="BH41" i="58"/>
  <c r="BI41" i="58"/>
  <c r="BJ41" i="58"/>
  <c r="BK41" i="58"/>
  <c r="BL41" i="58"/>
  <c r="BM41" i="58"/>
  <c r="BN41" i="58"/>
  <c r="BO41" i="58"/>
  <c r="BP41" i="58"/>
  <c r="BG42" i="58"/>
  <c r="BH42" i="58"/>
  <c r="BI42" i="58"/>
  <c r="BJ42" i="58"/>
  <c r="BK42" i="58"/>
  <c r="BL42" i="58"/>
  <c r="BM42" i="58"/>
  <c r="BN42" i="58"/>
  <c r="BO42" i="58"/>
  <c r="BP42" i="58"/>
  <c r="BG43" i="58"/>
  <c r="BH43" i="58"/>
  <c r="BI43" i="58"/>
  <c r="BJ43" i="58"/>
  <c r="BK43" i="58"/>
  <c r="BL43" i="58"/>
  <c r="BM43" i="58"/>
  <c r="BN43" i="58"/>
  <c r="BO43" i="58"/>
  <c r="BP43" i="58"/>
  <c r="BG40" i="59"/>
  <c r="BH40" i="59"/>
  <c r="BI40" i="59"/>
  <c r="BJ40" i="59"/>
  <c r="BK40" i="59"/>
  <c r="BM40" i="59"/>
  <c r="BN40" i="59"/>
  <c r="BO40" i="59"/>
  <c r="BP40" i="59"/>
  <c r="BG41" i="59"/>
  <c r="BH41" i="59"/>
  <c r="BI41" i="59"/>
  <c r="BJ41" i="59"/>
  <c r="BK41" i="59"/>
  <c r="BL41" i="59"/>
  <c r="BM41" i="59"/>
  <c r="BN41" i="59"/>
  <c r="BO41" i="59"/>
  <c r="BP41" i="59"/>
  <c r="BG42" i="59"/>
  <c r="BH42" i="59"/>
  <c r="BI42" i="59"/>
  <c r="BJ42" i="59"/>
  <c r="BK42" i="59"/>
  <c r="BL42" i="59"/>
  <c r="BM42" i="59"/>
  <c r="BN42" i="59"/>
  <c r="BO42" i="59"/>
  <c r="BP42" i="59"/>
  <c r="BG43" i="59"/>
  <c r="BH43" i="59"/>
  <c r="BI43" i="59"/>
  <c r="BJ43" i="59"/>
  <c r="BK43" i="59"/>
  <c r="BL43" i="59"/>
  <c r="BM43" i="59"/>
  <c r="BN43" i="59"/>
  <c r="BO43" i="59"/>
  <c r="BP43" i="59"/>
  <c r="BG40" i="60"/>
  <c r="BH40" i="60"/>
  <c r="BI40" i="60"/>
  <c r="BJ40" i="60"/>
  <c r="BK40" i="60"/>
  <c r="BM40" i="60"/>
  <c r="BN40" i="60"/>
  <c r="BO40" i="60"/>
  <c r="BP40" i="60"/>
  <c r="BG41" i="60"/>
  <c r="BH41" i="60"/>
  <c r="BI41" i="60"/>
  <c r="BJ41" i="60"/>
  <c r="BK41" i="60"/>
  <c r="BL41" i="60"/>
  <c r="BM41" i="60"/>
  <c r="BN41" i="60"/>
  <c r="BO41" i="60"/>
  <c r="BP41" i="60"/>
  <c r="BG42" i="60"/>
  <c r="BH42" i="60"/>
  <c r="BI42" i="60"/>
  <c r="BJ42" i="60"/>
  <c r="BK42" i="60"/>
  <c r="BL42" i="60"/>
  <c r="BM42" i="60"/>
  <c r="BN42" i="60"/>
  <c r="BO42" i="60"/>
  <c r="BP42" i="60"/>
  <c r="BG43" i="60"/>
  <c r="BH43" i="60"/>
  <c r="BI43" i="60"/>
  <c r="BJ43" i="60"/>
  <c r="BK43" i="60"/>
  <c r="BL43" i="60"/>
  <c r="BM43" i="60"/>
  <c r="BN43" i="60"/>
  <c r="BO43" i="60"/>
  <c r="BP43" i="60"/>
  <c r="BG40" i="61"/>
  <c r="BH40" i="61"/>
  <c r="BI40" i="61"/>
  <c r="BJ40" i="61"/>
  <c r="BK40" i="61"/>
  <c r="BM40" i="61"/>
  <c r="BN40" i="61"/>
  <c r="BO40" i="61"/>
  <c r="BP40" i="61"/>
  <c r="BG41" i="61"/>
  <c r="BH41" i="61"/>
  <c r="BI41" i="61"/>
  <c r="BJ41" i="61"/>
  <c r="BK41" i="61"/>
  <c r="BL41" i="61"/>
  <c r="BM41" i="61"/>
  <c r="BN41" i="61"/>
  <c r="BO41" i="61"/>
  <c r="BP41" i="61"/>
  <c r="BG42" i="61"/>
  <c r="BH42" i="61"/>
  <c r="BI42" i="61"/>
  <c r="BJ42" i="61"/>
  <c r="BK42" i="61"/>
  <c r="BL42" i="61"/>
  <c r="BM42" i="61"/>
  <c r="BN42" i="61"/>
  <c r="BO42" i="61"/>
  <c r="BP42" i="61"/>
  <c r="BG43" i="61"/>
  <c r="BH43" i="61"/>
  <c r="BI43" i="61"/>
  <c r="BJ43" i="61"/>
  <c r="BK43" i="61"/>
  <c r="BL43" i="61"/>
  <c r="BM43" i="61"/>
  <c r="BN43" i="61"/>
  <c r="BO43" i="61"/>
  <c r="BP43" i="61"/>
  <c r="BG40" i="62"/>
  <c r="BH40" i="62"/>
  <c r="BI40" i="62"/>
  <c r="BJ40" i="62"/>
  <c r="BK40" i="62"/>
  <c r="BM40" i="62"/>
  <c r="BN40" i="62"/>
  <c r="BO40" i="62"/>
  <c r="BP40" i="62"/>
  <c r="BG41" i="62"/>
  <c r="BH41" i="62"/>
  <c r="BI41" i="62"/>
  <c r="BJ41" i="62"/>
  <c r="BK41" i="62"/>
  <c r="BL41" i="62"/>
  <c r="BM41" i="62"/>
  <c r="BN41" i="62"/>
  <c r="BO41" i="62"/>
  <c r="BP41" i="62"/>
  <c r="BG42" i="62"/>
  <c r="BH42" i="62"/>
  <c r="BI42" i="62"/>
  <c r="BJ42" i="62"/>
  <c r="BK42" i="62"/>
  <c r="BL42" i="62"/>
  <c r="BM42" i="62"/>
  <c r="BN42" i="62"/>
  <c r="BO42" i="62"/>
  <c r="BP42" i="62"/>
  <c r="BG43" i="62"/>
  <c r="BH43" i="62"/>
  <c r="BI43" i="62"/>
  <c r="BJ43" i="62"/>
  <c r="BK43" i="62"/>
  <c r="BL43" i="62"/>
  <c r="BM43" i="62"/>
  <c r="BN43" i="62"/>
  <c r="BO43" i="62"/>
  <c r="BP43" i="62"/>
  <c r="BG40" i="63"/>
  <c r="BH40" i="63"/>
  <c r="BI40" i="63"/>
  <c r="BJ40" i="63"/>
  <c r="BK40" i="63"/>
  <c r="BM40" i="63"/>
  <c r="BN40" i="63"/>
  <c r="BO40" i="63"/>
  <c r="BP40" i="63"/>
  <c r="BG41" i="63"/>
  <c r="BH41" i="63"/>
  <c r="BI41" i="63"/>
  <c r="BJ41" i="63"/>
  <c r="BK41" i="63"/>
  <c r="BL41" i="63"/>
  <c r="BM41" i="63"/>
  <c r="BN41" i="63"/>
  <c r="BO41" i="63"/>
  <c r="BP41" i="63"/>
  <c r="BG42" i="63"/>
  <c r="BH42" i="63"/>
  <c r="BI42" i="63"/>
  <c r="BJ42" i="63"/>
  <c r="BK42" i="63"/>
  <c r="BL42" i="63"/>
  <c r="BM42" i="63"/>
  <c r="BN42" i="63"/>
  <c r="BO42" i="63"/>
  <c r="BP42" i="63"/>
  <c r="BG43" i="63"/>
  <c r="BH43" i="63"/>
  <c r="BI43" i="63"/>
  <c r="BJ43" i="63"/>
  <c r="BK43" i="63"/>
  <c r="BL43" i="63"/>
  <c r="BM43" i="63"/>
  <c r="BN43" i="63"/>
  <c r="BO43" i="63"/>
  <c r="BP43" i="63"/>
  <c r="BG40" i="64"/>
  <c r="BH40" i="64"/>
  <c r="BI40" i="64"/>
  <c r="BJ40" i="64"/>
  <c r="BK40" i="64"/>
  <c r="BM40" i="64"/>
  <c r="BN40" i="64"/>
  <c r="BO40" i="64"/>
  <c r="BP40" i="64"/>
  <c r="BG41" i="64"/>
  <c r="BH41" i="64"/>
  <c r="BI41" i="64"/>
  <c r="BJ41" i="64"/>
  <c r="BK41" i="64"/>
  <c r="BL41" i="64"/>
  <c r="BM41" i="64"/>
  <c r="BN41" i="64"/>
  <c r="BO41" i="64"/>
  <c r="BP41" i="64"/>
  <c r="BG42" i="64"/>
  <c r="BH42" i="64"/>
  <c r="BI42" i="64"/>
  <c r="BJ42" i="64"/>
  <c r="BK42" i="64"/>
  <c r="BL42" i="64"/>
  <c r="BM42" i="64"/>
  <c r="BN42" i="64"/>
  <c r="BO42" i="64"/>
  <c r="BP42" i="64"/>
  <c r="BG43" i="64"/>
  <c r="BH43" i="64"/>
  <c r="BI43" i="64"/>
  <c r="BJ43" i="64"/>
  <c r="BK43" i="64"/>
  <c r="BL43" i="64"/>
  <c r="BM43" i="64"/>
  <c r="BN43" i="64"/>
  <c r="BO43" i="64"/>
  <c r="BP43" i="64"/>
  <c r="BG40" i="65"/>
  <c r="BH40" i="65"/>
  <c r="BI40" i="65"/>
  <c r="BJ40" i="65"/>
  <c r="BK40" i="65"/>
  <c r="BM40" i="65"/>
  <c r="BN40" i="65"/>
  <c r="BO40" i="65"/>
  <c r="BP40" i="65"/>
  <c r="BG41" i="65"/>
  <c r="BH41" i="65"/>
  <c r="BI41" i="65"/>
  <c r="BJ41" i="65"/>
  <c r="BK41" i="65"/>
  <c r="BL41" i="65"/>
  <c r="BM41" i="65"/>
  <c r="BN41" i="65"/>
  <c r="BO41" i="65"/>
  <c r="BP41" i="65"/>
  <c r="BG42" i="65"/>
  <c r="BH42" i="65"/>
  <c r="BI42" i="65"/>
  <c r="BJ42" i="65"/>
  <c r="BK42" i="65"/>
  <c r="BL42" i="65"/>
  <c r="BM42" i="65"/>
  <c r="BN42" i="65"/>
  <c r="BO42" i="65"/>
  <c r="BP42" i="65"/>
  <c r="BG43" i="65"/>
  <c r="BH43" i="65"/>
  <c r="BI43" i="65"/>
  <c r="BJ43" i="65"/>
  <c r="BK43" i="65"/>
  <c r="BL43" i="65"/>
  <c r="BM43" i="65"/>
  <c r="BN43" i="65"/>
  <c r="BO43" i="65"/>
  <c r="BP43" i="65"/>
  <c r="BG40" i="66"/>
  <c r="BH40" i="66"/>
  <c r="BI40" i="66"/>
  <c r="BJ40" i="66"/>
  <c r="BK40" i="66"/>
  <c r="BM40" i="66"/>
  <c r="BN40" i="66"/>
  <c r="BO40" i="66"/>
  <c r="BP40" i="66"/>
  <c r="BG41" i="66"/>
  <c r="BH41" i="66"/>
  <c r="BI41" i="66"/>
  <c r="BJ41" i="66"/>
  <c r="BK41" i="66"/>
  <c r="BL41" i="66"/>
  <c r="BM41" i="66"/>
  <c r="BN41" i="66"/>
  <c r="BO41" i="66"/>
  <c r="BP41" i="66"/>
  <c r="BG42" i="66"/>
  <c r="BH42" i="66"/>
  <c r="BI42" i="66"/>
  <c r="BJ42" i="66"/>
  <c r="BK42" i="66"/>
  <c r="BL42" i="66"/>
  <c r="BM42" i="66"/>
  <c r="BN42" i="66"/>
  <c r="BO42" i="66"/>
  <c r="BP42" i="66"/>
  <c r="BG43" i="66"/>
  <c r="BH43" i="66"/>
  <c r="BI43" i="66"/>
  <c r="BJ43" i="66"/>
  <c r="BK43" i="66"/>
  <c r="BL43" i="66"/>
  <c r="BM43" i="66"/>
  <c r="BN43" i="66"/>
  <c r="BO43" i="66"/>
  <c r="BP43" i="66"/>
  <c r="BG40" i="67"/>
  <c r="BH40" i="67"/>
  <c r="BI40" i="67"/>
  <c r="BJ40" i="67"/>
  <c r="BK40" i="67"/>
  <c r="BM40" i="67"/>
  <c r="BN40" i="67"/>
  <c r="BO40" i="67"/>
  <c r="BP40" i="67"/>
  <c r="BG41" i="67"/>
  <c r="BH41" i="67"/>
  <c r="BI41" i="67"/>
  <c r="BJ41" i="67"/>
  <c r="BK41" i="67"/>
  <c r="BL41" i="67"/>
  <c r="BM41" i="67"/>
  <c r="BN41" i="67"/>
  <c r="BO41" i="67"/>
  <c r="BP41" i="67"/>
  <c r="BG42" i="67"/>
  <c r="BH42" i="67"/>
  <c r="BI42" i="67"/>
  <c r="BJ42" i="67"/>
  <c r="BK42" i="67"/>
  <c r="BL42" i="67"/>
  <c r="BM42" i="67"/>
  <c r="BN42" i="67"/>
  <c r="BO42" i="67"/>
  <c r="BP42" i="67"/>
  <c r="BG43" i="67"/>
  <c r="BH43" i="67"/>
  <c r="BI43" i="67"/>
  <c r="BJ43" i="67"/>
  <c r="BK43" i="67"/>
  <c r="BL43" i="67"/>
  <c r="BM43" i="67"/>
  <c r="BN43" i="67"/>
  <c r="BO43" i="67"/>
  <c r="BP43" i="67"/>
  <c r="BG40" i="68"/>
  <c r="BH40" i="68"/>
  <c r="BI40" i="68"/>
  <c r="BJ40" i="68"/>
  <c r="BK40" i="68"/>
  <c r="BM40" i="68"/>
  <c r="BN40" i="68"/>
  <c r="BO40" i="68"/>
  <c r="BP40" i="68"/>
  <c r="BG41" i="68"/>
  <c r="BH41" i="68"/>
  <c r="BI41" i="68"/>
  <c r="BJ41" i="68"/>
  <c r="BK41" i="68"/>
  <c r="BL41" i="68"/>
  <c r="BM41" i="68"/>
  <c r="BN41" i="68"/>
  <c r="BO41" i="68"/>
  <c r="BP41" i="68"/>
  <c r="BG42" i="68"/>
  <c r="BH42" i="68"/>
  <c r="BI42" i="68"/>
  <c r="BJ42" i="68"/>
  <c r="BK42" i="68"/>
  <c r="BL42" i="68"/>
  <c r="BM42" i="68"/>
  <c r="BN42" i="68"/>
  <c r="BO42" i="68"/>
  <c r="BP42" i="68"/>
  <c r="BG43" i="68"/>
  <c r="BH43" i="68"/>
  <c r="BI43" i="68"/>
  <c r="BJ43" i="68"/>
  <c r="BK43" i="68"/>
  <c r="BL43" i="68"/>
  <c r="BM43" i="68"/>
  <c r="BN43" i="68"/>
  <c r="BO43" i="68"/>
  <c r="BP43" i="68"/>
  <c r="BS43" i="68"/>
  <c r="BR43" i="68"/>
  <c r="BS42" i="68"/>
  <c r="BR42" i="68"/>
  <c r="BS41" i="68"/>
  <c r="BR41" i="68"/>
  <c r="BT40" i="68"/>
  <c r="BS40" i="68"/>
  <c r="BR40" i="68"/>
  <c r="AJ21" i="41" s="1"/>
  <c r="BS43" i="67"/>
  <c r="BR43" i="67"/>
  <c r="BS42" i="67"/>
  <c r="BR42" i="67"/>
  <c r="BS41" i="67"/>
  <c r="BR41" i="67"/>
  <c r="BT40" i="67"/>
  <c r="BS40" i="67"/>
  <c r="BR40" i="67"/>
  <c r="AJ20" i="41" s="1"/>
  <c r="BS43" i="66"/>
  <c r="BR43" i="66"/>
  <c r="BS42" i="66"/>
  <c r="BR42" i="66"/>
  <c r="BS41" i="66"/>
  <c r="BR41" i="66"/>
  <c r="BT40" i="66"/>
  <c r="BS40" i="66"/>
  <c r="BR40" i="66"/>
  <c r="AJ19" i="41" s="1"/>
  <c r="BS43" i="65"/>
  <c r="BR43" i="65"/>
  <c r="BS42" i="65"/>
  <c r="BR42" i="65"/>
  <c r="BS41" i="65"/>
  <c r="BR41" i="65"/>
  <c r="BT40" i="65"/>
  <c r="BS40" i="65"/>
  <c r="BR40" i="65"/>
  <c r="AJ18" i="41" s="1"/>
  <c r="BR43" i="63"/>
  <c r="BR42" i="63"/>
  <c r="BR41" i="63"/>
  <c r="BT40" i="63"/>
  <c r="BR40" i="63"/>
  <c r="BR43" i="62"/>
  <c r="BR42" i="62"/>
  <c r="BR41" i="62"/>
  <c r="BT40" i="62"/>
  <c r="BR40" i="62"/>
  <c r="BR43" i="61"/>
  <c r="BR42" i="61"/>
  <c r="BR41" i="61"/>
  <c r="BT40" i="61"/>
  <c r="BR40" i="61"/>
  <c r="BR43" i="60"/>
  <c r="BR42" i="60"/>
  <c r="BR41" i="60"/>
  <c r="BT40" i="60"/>
  <c r="BR40" i="60"/>
  <c r="BR43" i="59"/>
  <c r="BR42" i="59"/>
  <c r="BR41" i="59"/>
  <c r="BT40" i="59"/>
  <c r="BR40" i="59"/>
  <c r="BS43" i="58"/>
  <c r="BR43" i="58"/>
  <c r="BS42" i="58"/>
  <c r="BR42" i="58"/>
  <c r="BS41" i="58"/>
  <c r="BR41" i="58"/>
  <c r="BT40" i="58"/>
  <c r="BS40" i="58"/>
  <c r="BR40" i="58"/>
  <c r="BS43" i="52"/>
  <c r="BR43" i="52"/>
  <c r="BS42" i="52"/>
  <c r="BR42" i="52"/>
  <c r="BS41" i="52"/>
  <c r="BR41" i="52"/>
  <c r="BT40" i="52"/>
  <c r="BS40" i="52"/>
  <c r="BR40" i="52"/>
  <c r="BT40" i="64"/>
  <c r="AI21" i="41"/>
  <c r="O21" i="41" s="1"/>
  <c r="AI20" i="41"/>
  <c r="O20" i="41" s="1"/>
  <c r="AI19" i="41"/>
  <c r="AI18" i="41"/>
  <c r="O18" i="41" s="1"/>
  <c r="AI12" i="41"/>
  <c r="BE43" i="68"/>
  <c r="BD43" i="68"/>
  <c r="BC43" i="68"/>
  <c r="BB43" i="68"/>
  <c r="BA43" i="68"/>
  <c r="AZ43" i="68"/>
  <c r="AY43" i="68"/>
  <c r="AX43" i="68"/>
  <c r="AW43" i="68"/>
  <c r="BE42" i="68"/>
  <c r="BD42" i="68"/>
  <c r="BC42" i="68"/>
  <c r="BB42" i="68"/>
  <c r="BA42" i="68"/>
  <c r="AZ42" i="68"/>
  <c r="AY42" i="68"/>
  <c r="AX42" i="68"/>
  <c r="AW42" i="68"/>
  <c r="BE41" i="68"/>
  <c r="BD41" i="68"/>
  <c r="BC41" i="68"/>
  <c r="BB41" i="68"/>
  <c r="BA41" i="68"/>
  <c r="AZ41" i="68"/>
  <c r="T21" i="41" s="1"/>
  <c r="AY41" i="68"/>
  <c r="AX41" i="68"/>
  <c r="AW41" i="68"/>
  <c r="BC40" i="68"/>
  <c r="AZ40" i="68"/>
  <c r="AY40" i="68"/>
  <c r="AX40" i="68"/>
  <c r="AW40" i="68"/>
  <c r="BE43" i="67"/>
  <c r="BD43" i="67"/>
  <c r="BC43" i="67"/>
  <c r="BB43" i="67"/>
  <c r="BA43" i="67"/>
  <c r="AZ43" i="67"/>
  <c r="AY43" i="67"/>
  <c r="AX43" i="67"/>
  <c r="AW43" i="67"/>
  <c r="BE42" i="67"/>
  <c r="BD42" i="67"/>
  <c r="BC42" i="67"/>
  <c r="BB42" i="67"/>
  <c r="BA42" i="67"/>
  <c r="AZ42" i="67"/>
  <c r="AY42" i="67"/>
  <c r="AX42" i="67"/>
  <c r="AW42" i="67"/>
  <c r="BE41" i="67"/>
  <c r="BD41" i="67"/>
  <c r="BC41" i="67"/>
  <c r="BB41" i="67"/>
  <c r="BA41" i="67"/>
  <c r="AZ41" i="67"/>
  <c r="T20" i="41" s="1"/>
  <c r="AY41" i="67"/>
  <c r="AX41" i="67"/>
  <c r="R20" i="41" s="1"/>
  <c r="AW41" i="67"/>
  <c r="BC40" i="67"/>
  <c r="AZ40" i="67"/>
  <c r="AY40" i="67"/>
  <c r="AX40" i="67"/>
  <c r="AW40" i="67"/>
  <c r="BE43" i="66"/>
  <c r="BD43" i="66"/>
  <c r="BC43" i="66"/>
  <c r="BB43" i="66"/>
  <c r="BA43" i="66"/>
  <c r="AZ43" i="66"/>
  <c r="AY43" i="66"/>
  <c r="AX43" i="66"/>
  <c r="AW43" i="66"/>
  <c r="BE42" i="66"/>
  <c r="BD42" i="66"/>
  <c r="BC42" i="66"/>
  <c r="BB42" i="66"/>
  <c r="BA42" i="66"/>
  <c r="AZ42" i="66"/>
  <c r="AY42" i="66"/>
  <c r="AX42" i="66"/>
  <c r="AW42" i="66"/>
  <c r="BE41" i="66"/>
  <c r="BD41" i="66"/>
  <c r="BC41" i="66"/>
  <c r="BB41" i="66"/>
  <c r="BA41" i="66"/>
  <c r="AZ41" i="66"/>
  <c r="T19" i="41" s="1"/>
  <c r="AY41" i="66"/>
  <c r="AX41" i="66"/>
  <c r="AW41" i="66"/>
  <c r="BC40" i="66"/>
  <c r="AZ40" i="66"/>
  <c r="AY40" i="66"/>
  <c r="AX40" i="66"/>
  <c r="AW40" i="66"/>
  <c r="BE43" i="65"/>
  <c r="BD43" i="65"/>
  <c r="BC43" i="65"/>
  <c r="BB43" i="65"/>
  <c r="BA43" i="65"/>
  <c r="AZ43" i="65"/>
  <c r="AY43" i="65"/>
  <c r="AX43" i="65"/>
  <c r="AW43" i="65"/>
  <c r="BE42" i="65"/>
  <c r="BD42" i="65"/>
  <c r="BC42" i="65"/>
  <c r="BB42" i="65"/>
  <c r="BA42" i="65"/>
  <c r="AZ42" i="65"/>
  <c r="AY42" i="65"/>
  <c r="AX42" i="65"/>
  <c r="AW42" i="65"/>
  <c r="BE41" i="65"/>
  <c r="BD41" i="65"/>
  <c r="BC41" i="65"/>
  <c r="BB41" i="65"/>
  <c r="BA41" i="65"/>
  <c r="AZ41" i="65"/>
  <c r="T18" i="41" s="1"/>
  <c r="AY41" i="65"/>
  <c r="AX41" i="65"/>
  <c r="R18" i="41" s="1"/>
  <c r="AW41" i="65"/>
  <c r="BC40" i="65"/>
  <c r="AZ40" i="65"/>
  <c r="AY40" i="65"/>
  <c r="AX40" i="65"/>
  <c r="AW40" i="65"/>
  <c r="BE43" i="64"/>
  <c r="BD43" i="64"/>
  <c r="BC43" i="64"/>
  <c r="BB43" i="64"/>
  <c r="BA43" i="64"/>
  <c r="AZ43" i="64"/>
  <c r="AY43" i="64"/>
  <c r="AX43" i="64"/>
  <c r="AW43" i="64"/>
  <c r="BE42" i="64"/>
  <c r="BD42" i="64"/>
  <c r="BC42" i="64"/>
  <c r="BB42" i="64"/>
  <c r="BA42" i="64"/>
  <c r="AZ42" i="64"/>
  <c r="AY42" i="64"/>
  <c r="AX42" i="64"/>
  <c r="AW42" i="64"/>
  <c r="BE41" i="64"/>
  <c r="BD41" i="64"/>
  <c r="BC41" i="64"/>
  <c r="BB41" i="64"/>
  <c r="BA41" i="64"/>
  <c r="AZ41" i="64"/>
  <c r="T17" i="41" s="1"/>
  <c r="AY41" i="64"/>
  <c r="S17" i="41" s="1"/>
  <c r="AX41" i="64"/>
  <c r="AW41" i="64"/>
  <c r="BC40" i="64"/>
  <c r="AZ40" i="64"/>
  <c r="AY40" i="64"/>
  <c r="AX40" i="64"/>
  <c r="AW40" i="64"/>
  <c r="BE43" i="63"/>
  <c r="BD43" i="63"/>
  <c r="BC43" i="63"/>
  <c r="BB43" i="63"/>
  <c r="BA43" i="63"/>
  <c r="AZ43" i="63"/>
  <c r="AY43" i="63"/>
  <c r="AX43" i="63"/>
  <c r="AW43" i="63"/>
  <c r="BE42" i="63"/>
  <c r="BD42" i="63"/>
  <c r="BC42" i="63"/>
  <c r="BB42" i="63"/>
  <c r="BA42" i="63"/>
  <c r="AZ42" i="63"/>
  <c r="AY42" i="63"/>
  <c r="AX42" i="63"/>
  <c r="AW42" i="63"/>
  <c r="BE41" i="63"/>
  <c r="BD41" i="63"/>
  <c r="BC41" i="63"/>
  <c r="BB41" i="63"/>
  <c r="BA41" i="63"/>
  <c r="AZ41" i="63"/>
  <c r="T16" i="41" s="1"/>
  <c r="AY41" i="63"/>
  <c r="S16" i="41" s="1"/>
  <c r="AX41" i="63"/>
  <c r="AW41" i="63"/>
  <c r="BC40" i="63"/>
  <c r="AZ40" i="63"/>
  <c r="AY40" i="63"/>
  <c r="AX40" i="63"/>
  <c r="AW40" i="63"/>
  <c r="BE43" i="62"/>
  <c r="BD43" i="62"/>
  <c r="BC43" i="62"/>
  <c r="BB43" i="62"/>
  <c r="BA43" i="62"/>
  <c r="AZ43" i="62"/>
  <c r="AY43" i="62"/>
  <c r="AX43" i="62"/>
  <c r="AW43" i="62"/>
  <c r="BE42" i="62"/>
  <c r="BD42" i="62"/>
  <c r="BC42" i="62"/>
  <c r="BB42" i="62"/>
  <c r="BA42" i="62"/>
  <c r="AZ42" i="62"/>
  <c r="AY42" i="62"/>
  <c r="AX42" i="62"/>
  <c r="AW42" i="62"/>
  <c r="BE41" i="62"/>
  <c r="BD41" i="62"/>
  <c r="BC41" i="62"/>
  <c r="BB41" i="62"/>
  <c r="BA41" i="62"/>
  <c r="AZ41" i="62"/>
  <c r="T15" i="41" s="1"/>
  <c r="AY41" i="62"/>
  <c r="AX41" i="62"/>
  <c r="AW41" i="62"/>
  <c r="BC40" i="62"/>
  <c r="AZ40" i="62"/>
  <c r="AY40" i="62"/>
  <c r="AX40" i="62"/>
  <c r="AW40" i="62"/>
  <c r="BE43" i="61"/>
  <c r="BD43" i="61"/>
  <c r="BC43" i="61"/>
  <c r="BB43" i="61"/>
  <c r="BA43" i="61"/>
  <c r="AZ43" i="61"/>
  <c r="AY43" i="61"/>
  <c r="AX43" i="61"/>
  <c r="AW43" i="61"/>
  <c r="BE42" i="61"/>
  <c r="BD42" i="61"/>
  <c r="BC42" i="61"/>
  <c r="BB42" i="61"/>
  <c r="BA42" i="61"/>
  <c r="AZ42" i="61"/>
  <c r="AY42" i="61"/>
  <c r="AX42" i="61"/>
  <c r="AW42" i="61"/>
  <c r="BE41" i="61"/>
  <c r="BD41" i="61"/>
  <c r="AI14" i="41" s="1"/>
  <c r="O14" i="41" s="1"/>
  <c r="BC41" i="61"/>
  <c r="BB41" i="61"/>
  <c r="BA41" i="61"/>
  <c r="AZ41" i="61"/>
  <c r="T14" i="41" s="1"/>
  <c r="AY41" i="61"/>
  <c r="AX41" i="61"/>
  <c r="AW41" i="61"/>
  <c r="BC40" i="61"/>
  <c r="AZ40" i="61"/>
  <c r="AY40" i="61"/>
  <c r="AX40" i="61"/>
  <c r="AW40" i="61"/>
  <c r="BE43" i="60"/>
  <c r="BD43" i="60"/>
  <c r="BC43" i="60"/>
  <c r="BB43" i="60"/>
  <c r="BA43" i="60"/>
  <c r="AZ43" i="60"/>
  <c r="AY43" i="60"/>
  <c r="AX43" i="60"/>
  <c r="AW43" i="60"/>
  <c r="BE42" i="60"/>
  <c r="BD42" i="60"/>
  <c r="BC42" i="60"/>
  <c r="BB42" i="60"/>
  <c r="BA42" i="60"/>
  <c r="AZ42" i="60"/>
  <c r="AY42" i="60"/>
  <c r="AX42" i="60"/>
  <c r="AW42" i="60"/>
  <c r="BE41" i="60"/>
  <c r="BD41" i="60"/>
  <c r="BC41" i="60"/>
  <c r="BB41" i="60"/>
  <c r="BA41" i="60"/>
  <c r="AZ41" i="60"/>
  <c r="T13" i="41" s="1"/>
  <c r="AY41" i="60"/>
  <c r="AX41" i="60"/>
  <c r="R13" i="41" s="1"/>
  <c r="AW41" i="60"/>
  <c r="BC40" i="60"/>
  <c r="AZ40" i="60"/>
  <c r="AY40" i="60"/>
  <c r="AX40" i="60"/>
  <c r="AW40" i="60"/>
  <c r="BE43" i="59"/>
  <c r="BD43" i="59"/>
  <c r="BC43" i="59"/>
  <c r="BB43" i="59"/>
  <c r="BA43" i="59"/>
  <c r="AZ43" i="59"/>
  <c r="AY43" i="59"/>
  <c r="AX43" i="59"/>
  <c r="AW43" i="59"/>
  <c r="BE42" i="59"/>
  <c r="BD42" i="59"/>
  <c r="BC42" i="59"/>
  <c r="BB42" i="59"/>
  <c r="BA42" i="59"/>
  <c r="AZ42" i="59"/>
  <c r="AY42" i="59"/>
  <c r="AX42" i="59"/>
  <c r="AW42" i="59"/>
  <c r="BE41" i="59"/>
  <c r="BD41" i="59"/>
  <c r="BC41" i="59"/>
  <c r="BB41" i="59"/>
  <c r="BA41" i="59"/>
  <c r="AZ41" i="59"/>
  <c r="T12" i="41" s="1"/>
  <c r="AY41" i="59"/>
  <c r="S12" i="41" s="1"/>
  <c r="AX41" i="59"/>
  <c r="AW41" i="59"/>
  <c r="BC40" i="59"/>
  <c r="AZ40" i="59"/>
  <c r="AY40" i="59"/>
  <c r="AX40" i="59"/>
  <c r="AW40" i="59"/>
  <c r="BE43" i="58"/>
  <c r="BD43" i="58"/>
  <c r="BC43" i="58"/>
  <c r="BB43" i="58"/>
  <c r="BA43" i="58"/>
  <c r="AZ43" i="58"/>
  <c r="AY43" i="58"/>
  <c r="AX43" i="58"/>
  <c r="AW43" i="58"/>
  <c r="BE42" i="58"/>
  <c r="BD42" i="58"/>
  <c r="BC42" i="58"/>
  <c r="BB42" i="58"/>
  <c r="BA42" i="58"/>
  <c r="AZ42" i="58"/>
  <c r="AY42" i="58"/>
  <c r="AX42" i="58"/>
  <c r="AW42" i="58"/>
  <c r="BE41" i="58"/>
  <c r="BD41" i="58"/>
  <c r="BC41" i="58"/>
  <c r="BB41" i="58"/>
  <c r="BA41" i="58"/>
  <c r="AZ41" i="58"/>
  <c r="T11" i="41" s="1"/>
  <c r="AY41" i="58"/>
  <c r="AX41" i="58"/>
  <c r="R11" i="41" s="1"/>
  <c r="AW41" i="58"/>
  <c r="BC40" i="58"/>
  <c r="AZ40" i="58"/>
  <c r="AY40" i="58"/>
  <c r="AX40" i="58"/>
  <c r="AW40" i="58"/>
  <c r="BD43" i="52"/>
  <c r="BD42" i="52"/>
  <c r="BD41" i="52"/>
  <c r="BC43" i="52"/>
  <c r="BC42" i="52"/>
  <c r="BC41" i="52"/>
  <c r="BC40" i="52"/>
  <c r="BB43" i="52"/>
  <c r="BA43" i="52"/>
  <c r="AZ43" i="52"/>
  <c r="AY43" i="52"/>
  <c r="AX43" i="52"/>
  <c r="AW43" i="52"/>
  <c r="BB42" i="52"/>
  <c r="BA42" i="52"/>
  <c r="AZ42" i="52"/>
  <c r="AY42" i="52"/>
  <c r="AX42" i="52"/>
  <c r="AW42" i="52"/>
  <c r="BB41" i="52"/>
  <c r="BA41" i="52"/>
  <c r="AZ41" i="52"/>
  <c r="AY41" i="52"/>
  <c r="AX41" i="52"/>
  <c r="R10" i="41" s="1"/>
  <c r="AW41" i="52"/>
  <c r="AZ40" i="52"/>
  <c r="AY40" i="52"/>
  <c r="AX40" i="52"/>
  <c r="AW40" i="52"/>
  <c r="BE43" i="52"/>
  <c r="BE42" i="52"/>
  <c r="BE41" i="52"/>
  <c r="T10" i="41"/>
  <c r="S10" i="41"/>
  <c r="S11" i="41"/>
  <c r="R12" i="41"/>
  <c r="S13" i="41"/>
  <c r="R14" i="41"/>
  <c r="S14" i="41"/>
  <c r="R15" i="41"/>
  <c r="S15" i="41"/>
  <c r="R16" i="41"/>
  <c r="R17" i="41"/>
  <c r="S18" i="41"/>
  <c r="R19" i="41"/>
  <c r="S19" i="41"/>
  <c r="S20" i="41"/>
  <c r="R21" i="41"/>
  <c r="S21" i="41"/>
  <c r="AJ24" i="41" l="1"/>
  <c r="AJ25" i="41"/>
  <c r="AF24" i="41"/>
  <c r="AF25" i="41"/>
  <c r="AJ22" i="41"/>
  <c r="AJ23" i="41"/>
  <c r="AF23" i="41"/>
  <c r="T22" i="41"/>
  <c r="R22" i="41"/>
  <c r="S22" i="41"/>
  <c r="AD25" i="41"/>
  <c r="AD24" i="41"/>
  <c r="AD23" i="41"/>
  <c r="AH25" i="41"/>
  <c r="AH24" i="41"/>
  <c r="AH23" i="41"/>
  <c r="AI17" i="41"/>
  <c r="O17" i="41" s="1"/>
  <c r="AI16" i="41"/>
  <c r="O16" i="41" s="1"/>
  <c r="AI15" i="41"/>
  <c r="O15" i="41" s="1"/>
  <c r="AI13" i="41"/>
  <c r="O13" i="41" s="1"/>
  <c r="O12" i="41"/>
  <c r="AI11" i="41"/>
  <c r="O11" i="41" s="1"/>
  <c r="AI10" i="41"/>
  <c r="O10" i="41" s="1"/>
  <c r="O23" i="41" l="1"/>
  <c r="O24" i="41"/>
  <c r="O25" i="41"/>
  <c r="AE24" i="41"/>
  <c r="AE25" i="41"/>
  <c r="AI23" i="41"/>
  <c r="AI24" i="41"/>
  <c r="AI25" i="41"/>
  <c r="AI22" i="41"/>
  <c r="AE23" i="41"/>
  <c r="AS43" i="68"/>
  <c r="AR43" i="68"/>
  <c r="AQ43" i="68"/>
  <c r="AO43" i="68"/>
  <c r="AN43" i="68"/>
  <c r="AM43" i="68"/>
  <c r="AL43" i="68"/>
  <c r="AS42" i="68"/>
  <c r="AR42" i="68"/>
  <c r="AQ42" i="68"/>
  <c r="AO42" i="68"/>
  <c r="AN42" i="68"/>
  <c r="AM42" i="68"/>
  <c r="AL42" i="68"/>
  <c r="AS41" i="68"/>
  <c r="G21" i="41" s="1"/>
  <c r="AR41" i="68"/>
  <c r="AQ41" i="68"/>
  <c r="AO41" i="68"/>
  <c r="AN41" i="68"/>
  <c r="AM41" i="68"/>
  <c r="C21" i="41" s="1"/>
  <c r="AL41" i="68"/>
  <c r="B21" i="41" s="1"/>
  <c r="AS43" i="67"/>
  <c r="AR43" i="67"/>
  <c r="AQ43" i="67"/>
  <c r="AO43" i="67"/>
  <c r="AN43" i="67"/>
  <c r="AM43" i="67"/>
  <c r="AL43" i="67"/>
  <c r="AS42" i="67"/>
  <c r="AR42" i="67"/>
  <c r="AQ42" i="67"/>
  <c r="AO42" i="67"/>
  <c r="AN42" i="67"/>
  <c r="AM42" i="67"/>
  <c r="AL42" i="67"/>
  <c r="AS41" i="67"/>
  <c r="G20" i="41" s="1"/>
  <c r="AR41" i="67"/>
  <c r="AQ41" i="67"/>
  <c r="AO41" i="67"/>
  <c r="AN41" i="67"/>
  <c r="AM41" i="67"/>
  <c r="C20" i="41" s="1"/>
  <c r="AL41" i="67"/>
  <c r="B20" i="41" s="1"/>
  <c r="AS43" i="66"/>
  <c r="AR43" i="66"/>
  <c r="AQ43" i="66"/>
  <c r="AO43" i="66"/>
  <c r="AN43" i="66"/>
  <c r="AM43" i="66"/>
  <c r="AL43" i="66"/>
  <c r="AS42" i="66"/>
  <c r="AR42" i="66"/>
  <c r="AQ42" i="66"/>
  <c r="AO42" i="66"/>
  <c r="AN42" i="66"/>
  <c r="AM42" i="66"/>
  <c r="AL42" i="66"/>
  <c r="AS41" i="66"/>
  <c r="AR41" i="66"/>
  <c r="AQ41" i="66"/>
  <c r="AO41" i="66"/>
  <c r="AN41" i="66"/>
  <c r="AM41" i="66"/>
  <c r="C19" i="41" s="1"/>
  <c r="AL41" i="66"/>
  <c r="B19" i="41" s="1"/>
  <c r="AS43" i="65"/>
  <c r="AR43" i="65"/>
  <c r="AQ43" i="65"/>
  <c r="AO43" i="65"/>
  <c r="AN43" i="65"/>
  <c r="AM43" i="65"/>
  <c r="AL43" i="65"/>
  <c r="AS42" i="65"/>
  <c r="AR42" i="65"/>
  <c r="AQ42" i="65"/>
  <c r="AO42" i="65"/>
  <c r="AN42" i="65"/>
  <c r="AM42" i="65"/>
  <c r="AL42" i="65"/>
  <c r="AS41" i="65"/>
  <c r="AR41" i="65"/>
  <c r="AQ41" i="65"/>
  <c r="BT41" i="65" s="1"/>
  <c r="AO41" i="65"/>
  <c r="AN41" i="65"/>
  <c r="AM41" i="65"/>
  <c r="AL41" i="65"/>
  <c r="B18" i="41" s="1"/>
  <c r="AS43" i="64"/>
  <c r="AR43" i="64"/>
  <c r="AQ43" i="64"/>
  <c r="AO43" i="64"/>
  <c r="AN43" i="64"/>
  <c r="AM43" i="64"/>
  <c r="AL43" i="64"/>
  <c r="AS42" i="64"/>
  <c r="AR42" i="64"/>
  <c r="AQ42" i="64"/>
  <c r="AO42" i="64"/>
  <c r="AN42" i="64"/>
  <c r="AM42" i="64"/>
  <c r="AL42" i="64"/>
  <c r="AS41" i="64"/>
  <c r="G17" i="41" s="1"/>
  <c r="AR41" i="64"/>
  <c r="AQ41" i="64"/>
  <c r="E17" i="41" s="1"/>
  <c r="AO41" i="64"/>
  <c r="AN41" i="64"/>
  <c r="AM41" i="64"/>
  <c r="C17" i="41" s="1"/>
  <c r="AL41" i="64"/>
  <c r="B17" i="41" s="1"/>
  <c r="AS43" i="63"/>
  <c r="AR43" i="63"/>
  <c r="AQ43" i="63"/>
  <c r="AO43" i="63"/>
  <c r="AN43" i="63"/>
  <c r="AM43" i="63"/>
  <c r="AL43" i="63"/>
  <c r="AS42" i="63"/>
  <c r="AR42" i="63"/>
  <c r="AQ42" i="63"/>
  <c r="AO42" i="63"/>
  <c r="AN42" i="63"/>
  <c r="AM42" i="63"/>
  <c r="AL42" i="63"/>
  <c r="AS41" i="63"/>
  <c r="G16" i="41" s="1"/>
  <c r="AR41" i="63"/>
  <c r="AQ41" i="63"/>
  <c r="E16" i="41" s="1"/>
  <c r="AO41" i="63"/>
  <c r="AN41" i="63"/>
  <c r="AM41" i="63"/>
  <c r="C16" i="41" s="1"/>
  <c r="AL41" i="63"/>
  <c r="B16" i="41" s="1"/>
  <c r="AS43" i="62"/>
  <c r="AR43" i="62"/>
  <c r="AQ43" i="62"/>
  <c r="AO43" i="62"/>
  <c r="AN43" i="62"/>
  <c r="AM43" i="62"/>
  <c r="AL43" i="62"/>
  <c r="AS42" i="62"/>
  <c r="AR42" i="62"/>
  <c r="AQ42" i="62"/>
  <c r="AO42" i="62"/>
  <c r="AN42" i="62"/>
  <c r="AM42" i="62"/>
  <c r="AL42" i="62"/>
  <c r="AS41" i="62"/>
  <c r="G15" i="41" s="1"/>
  <c r="AR41" i="62"/>
  <c r="AQ41" i="62"/>
  <c r="E15" i="41" s="1"/>
  <c r="AO41" i="62"/>
  <c r="AN41" i="62"/>
  <c r="AM41" i="62"/>
  <c r="C15" i="41" s="1"/>
  <c r="AL41" i="62"/>
  <c r="AS43" i="61"/>
  <c r="AR43" i="61"/>
  <c r="AQ43" i="61"/>
  <c r="AO43" i="61"/>
  <c r="AN43" i="61"/>
  <c r="AM43" i="61"/>
  <c r="AL43" i="61"/>
  <c r="AS42" i="61"/>
  <c r="AR42" i="61"/>
  <c r="AQ42" i="61"/>
  <c r="AO42" i="61"/>
  <c r="AN42" i="61"/>
  <c r="AM42" i="61"/>
  <c r="AL42" i="61"/>
  <c r="AS41" i="61"/>
  <c r="G14" i="41" s="1"/>
  <c r="AR41" i="61"/>
  <c r="AQ41" i="61"/>
  <c r="E14" i="41" s="1"/>
  <c r="AO41" i="61"/>
  <c r="AN41" i="61"/>
  <c r="AM41" i="61"/>
  <c r="C14" i="41" s="1"/>
  <c r="AL41" i="61"/>
  <c r="B14" i="41" s="1"/>
  <c r="AS43" i="60"/>
  <c r="AR43" i="60"/>
  <c r="AQ43" i="60"/>
  <c r="AO43" i="60"/>
  <c r="AN43" i="60"/>
  <c r="AM43" i="60"/>
  <c r="AL43" i="60"/>
  <c r="AS42" i="60"/>
  <c r="AR42" i="60"/>
  <c r="AQ42" i="60"/>
  <c r="AO42" i="60"/>
  <c r="AN42" i="60"/>
  <c r="AM42" i="60"/>
  <c r="AL42" i="60"/>
  <c r="AS41" i="60"/>
  <c r="G13" i="41" s="1"/>
  <c r="AR41" i="60"/>
  <c r="AQ41" i="60"/>
  <c r="E13" i="41" s="1"/>
  <c r="AO41" i="60"/>
  <c r="AN41" i="60"/>
  <c r="AM41" i="60"/>
  <c r="C13" i="41" s="1"/>
  <c r="AL41" i="60"/>
  <c r="B13" i="41" s="1"/>
  <c r="AS43" i="59"/>
  <c r="AR43" i="59"/>
  <c r="AQ43" i="59"/>
  <c r="AO43" i="59"/>
  <c r="AN43" i="59"/>
  <c r="AM43" i="59"/>
  <c r="AL43" i="59"/>
  <c r="AS42" i="59"/>
  <c r="AR42" i="59"/>
  <c r="AQ42" i="59"/>
  <c r="AO42" i="59"/>
  <c r="AN42" i="59"/>
  <c r="AM42" i="59"/>
  <c r="AL42" i="59"/>
  <c r="AS41" i="59"/>
  <c r="G12" i="41" s="1"/>
  <c r="AR41" i="59"/>
  <c r="AQ41" i="59"/>
  <c r="E12" i="41" s="1"/>
  <c r="AO41" i="59"/>
  <c r="AN41" i="59"/>
  <c r="AM41" i="59"/>
  <c r="C12" i="41" s="1"/>
  <c r="AL41" i="59"/>
  <c r="B12" i="41" s="1"/>
  <c r="AS43" i="58"/>
  <c r="AR43" i="58"/>
  <c r="AQ43" i="58"/>
  <c r="AO43" i="58"/>
  <c r="AN43" i="58"/>
  <c r="AM43" i="58"/>
  <c r="AL43" i="58"/>
  <c r="AS42" i="58"/>
  <c r="AR42" i="58"/>
  <c r="AQ42" i="58"/>
  <c r="AO42" i="58"/>
  <c r="AN42" i="58"/>
  <c r="AM42" i="58"/>
  <c r="AL42" i="58"/>
  <c r="AS41" i="58"/>
  <c r="G11" i="41" s="1"/>
  <c r="AR41" i="58"/>
  <c r="AQ41" i="58"/>
  <c r="E11" i="41" s="1"/>
  <c r="AO41" i="58"/>
  <c r="AN41" i="58"/>
  <c r="AM41" i="58"/>
  <c r="AL41" i="58"/>
  <c r="C11" i="41"/>
  <c r="AS43" i="52"/>
  <c r="AR43" i="52"/>
  <c r="AQ43" i="52"/>
  <c r="AS42" i="52"/>
  <c r="AR42" i="52"/>
  <c r="AQ42" i="52"/>
  <c r="AS41" i="52"/>
  <c r="G10" i="41" s="1"/>
  <c r="AR41" i="52"/>
  <c r="AQ41" i="52"/>
  <c r="Q10" i="41"/>
  <c r="E10" i="41"/>
  <c r="AO41" i="52"/>
  <c r="AO42" i="52"/>
  <c r="AO43" i="52"/>
  <c r="AM41" i="52"/>
  <c r="C10" i="41" s="1"/>
  <c r="AN41" i="52"/>
  <c r="AM42" i="52"/>
  <c r="AN42" i="52"/>
  <c r="AM43" i="52"/>
  <c r="AN43" i="52"/>
  <c r="AL43" i="52"/>
  <c r="AL42" i="52"/>
  <c r="AL41" i="52"/>
  <c r="B10" i="41" s="1"/>
  <c r="U10" i="41"/>
  <c r="V10" i="41"/>
  <c r="Q11" i="41"/>
  <c r="U11" i="41"/>
  <c r="V11" i="41"/>
  <c r="Q12" i="41"/>
  <c r="U12" i="41"/>
  <c r="V12" i="41"/>
  <c r="F13" i="41"/>
  <c r="Q13" i="41"/>
  <c r="U13" i="41"/>
  <c r="V13" i="41"/>
  <c r="Q14" i="41"/>
  <c r="U14" i="41"/>
  <c r="V14" i="41"/>
  <c r="Q15" i="41"/>
  <c r="U15" i="41"/>
  <c r="V15" i="41"/>
  <c r="Q16" i="41"/>
  <c r="U16" i="41"/>
  <c r="V16" i="41"/>
  <c r="Q17" i="41"/>
  <c r="U17" i="41"/>
  <c r="V17" i="41"/>
  <c r="C18" i="41"/>
  <c r="Q18" i="41"/>
  <c r="U18" i="41"/>
  <c r="V18" i="41"/>
  <c r="G19" i="41"/>
  <c r="Q19" i="41"/>
  <c r="U19" i="41"/>
  <c r="V19" i="41"/>
  <c r="Q20" i="41"/>
  <c r="U20" i="41"/>
  <c r="V20" i="41"/>
  <c r="Q21" i="41"/>
  <c r="U21" i="41"/>
  <c r="V21" i="41"/>
  <c r="B15" i="41"/>
  <c r="B11" i="41"/>
  <c r="G18" i="41" l="1"/>
  <c r="G23" i="41" s="1"/>
  <c r="F21" i="41"/>
  <c r="E21" i="41"/>
  <c r="E20" i="41"/>
  <c r="F20" i="41"/>
  <c r="F19" i="41"/>
  <c r="E19" i="41"/>
  <c r="E18" i="41"/>
  <c r="F18" i="41"/>
  <c r="F15" i="41"/>
  <c r="Q22" i="41"/>
  <c r="U22" i="41"/>
  <c r="Q25" i="41"/>
  <c r="Q24" i="41"/>
  <c r="Q23" i="41"/>
  <c r="B25" i="41"/>
  <c r="B24" i="41"/>
  <c r="B23" i="41"/>
  <c r="C25" i="41"/>
  <c r="C24" i="41"/>
  <c r="C23" i="41"/>
  <c r="R25" i="41"/>
  <c r="V22" i="41"/>
  <c r="R24" i="41"/>
  <c r="R23" i="41"/>
  <c r="F17" i="41"/>
  <c r="F16" i="41"/>
  <c r="F14" i="41"/>
  <c r="F12" i="41"/>
  <c r="F11" i="41"/>
  <c r="F10" i="41"/>
  <c r="G25" i="41" l="1"/>
  <c r="G24" i="41"/>
  <c r="E25" i="41"/>
  <c r="E24" i="41"/>
  <c r="E23" i="41"/>
  <c r="F23" i="41"/>
  <c r="F24" i="41"/>
  <c r="F25" i="41"/>
  <c r="BU36" i="61"/>
  <c r="BU28" i="61"/>
  <c r="BU24" i="61"/>
  <c r="BU22" i="61"/>
  <c r="BU18" i="61"/>
  <c r="BU16" i="61"/>
  <c r="BT16" i="61" s="1"/>
  <c r="BU14" i="61"/>
  <c r="AP9" i="61"/>
  <c r="AP10" i="61"/>
  <c r="AP11" i="61"/>
  <c r="AP12" i="61"/>
  <c r="AP13" i="61"/>
  <c r="AP14" i="61"/>
  <c r="AP15" i="61"/>
  <c r="AP16" i="61"/>
  <c r="AP17" i="61"/>
  <c r="AP18" i="61"/>
  <c r="AP19" i="61"/>
  <c r="AP20" i="61"/>
  <c r="AP21" i="61"/>
  <c r="AP22" i="61"/>
  <c r="AP23" i="61"/>
  <c r="AP24" i="61"/>
  <c r="AP25" i="61"/>
  <c r="AP26" i="61"/>
  <c r="AP27" i="61"/>
  <c r="AP28" i="61"/>
  <c r="AP29" i="61"/>
  <c r="AP30" i="61"/>
  <c r="AP31" i="61"/>
  <c r="AP32" i="61"/>
  <c r="AP33" i="61"/>
  <c r="AP34" i="61"/>
  <c r="AP35" i="61"/>
  <c r="AP36" i="61"/>
  <c r="AP37" i="61"/>
  <c r="AP38" i="61"/>
  <c r="BU34" i="60"/>
  <c r="BU33" i="60"/>
  <c r="BU27" i="60"/>
  <c r="BU22" i="60"/>
  <c r="BU16" i="60"/>
  <c r="BU15" i="60"/>
  <c r="BU9" i="60"/>
  <c r="BX39" i="68"/>
  <c r="BX38" i="68"/>
  <c r="BX37" i="68"/>
  <c r="BX36" i="68"/>
  <c r="BX35" i="68"/>
  <c r="BX34" i="68"/>
  <c r="BX33" i="68"/>
  <c r="BX32" i="68"/>
  <c r="BX31" i="68"/>
  <c r="BX30" i="68"/>
  <c r="BX29" i="68"/>
  <c r="BX28" i="68"/>
  <c r="BX27" i="68"/>
  <c r="BX26" i="68"/>
  <c r="BX25" i="68"/>
  <c r="BX24" i="68"/>
  <c r="BX23" i="68"/>
  <c r="BX22" i="68"/>
  <c r="BX21" i="68"/>
  <c r="BX20" i="68"/>
  <c r="BX19" i="68"/>
  <c r="BX18" i="68"/>
  <c r="BX17" i="68"/>
  <c r="BX16" i="68"/>
  <c r="BX15" i="68"/>
  <c r="BX14" i="68"/>
  <c r="BX13" i="68"/>
  <c r="BX12" i="68"/>
  <c r="BX11" i="68"/>
  <c r="BX10" i="68"/>
  <c r="BX9" i="68"/>
  <c r="BX39" i="67"/>
  <c r="BX38" i="67"/>
  <c r="BX37" i="67"/>
  <c r="BX36" i="67"/>
  <c r="BX35" i="67"/>
  <c r="BX34" i="67"/>
  <c r="BX33" i="67"/>
  <c r="BX32" i="67"/>
  <c r="BX31" i="67"/>
  <c r="BX30" i="67"/>
  <c r="BX29" i="67"/>
  <c r="BX28" i="67"/>
  <c r="BX27" i="67"/>
  <c r="BX26" i="67"/>
  <c r="BX25" i="67"/>
  <c r="BX24" i="67"/>
  <c r="BX23" i="67"/>
  <c r="BX22" i="67"/>
  <c r="BX21" i="67"/>
  <c r="BX20" i="67"/>
  <c r="BX19" i="67"/>
  <c r="BX18" i="67"/>
  <c r="BX17" i="67"/>
  <c r="BX16" i="67"/>
  <c r="BX15" i="67"/>
  <c r="BX14" i="67"/>
  <c r="BX13" i="67"/>
  <c r="BX12" i="67"/>
  <c r="BX11" i="67"/>
  <c r="BX10" i="67"/>
  <c r="BX9" i="67"/>
  <c r="BX39" i="66"/>
  <c r="BX38" i="66"/>
  <c r="BX37" i="66"/>
  <c r="BX36" i="66"/>
  <c r="BX35" i="66"/>
  <c r="BX34" i="66"/>
  <c r="BX33" i="66"/>
  <c r="BX32" i="66"/>
  <c r="BX31" i="66"/>
  <c r="BX30" i="66"/>
  <c r="BX29" i="66"/>
  <c r="BX28" i="66"/>
  <c r="BX27" i="66"/>
  <c r="BX26" i="66"/>
  <c r="BX25" i="66"/>
  <c r="BX24" i="66"/>
  <c r="BX23" i="66"/>
  <c r="BX22" i="66"/>
  <c r="BX21" i="66"/>
  <c r="BX20" i="66"/>
  <c r="BX19" i="66"/>
  <c r="BX18" i="66"/>
  <c r="BX17" i="66"/>
  <c r="BX16" i="66"/>
  <c r="BX15" i="66"/>
  <c r="BX14" i="66"/>
  <c r="BX13" i="66"/>
  <c r="BX12" i="66"/>
  <c r="BX11" i="66"/>
  <c r="BX10" i="66"/>
  <c r="BX9" i="66"/>
  <c r="BX39" i="65"/>
  <c r="BX38" i="65"/>
  <c r="BX37" i="65"/>
  <c r="BX36" i="65"/>
  <c r="BX35" i="65"/>
  <c r="BX34" i="65"/>
  <c r="BX33" i="65"/>
  <c r="BX32" i="65"/>
  <c r="BX31" i="65"/>
  <c r="BX30" i="65"/>
  <c r="BX29" i="65"/>
  <c r="BX28" i="65"/>
  <c r="BX27" i="65"/>
  <c r="BX26" i="65"/>
  <c r="BX25" i="65"/>
  <c r="BX24" i="65"/>
  <c r="BX23" i="65"/>
  <c r="BX22" i="65"/>
  <c r="BX21" i="65"/>
  <c r="BX20" i="65"/>
  <c r="BX19" i="65"/>
  <c r="BX18" i="65"/>
  <c r="BX17" i="65"/>
  <c r="BX16" i="65"/>
  <c r="BX15" i="65"/>
  <c r="BX14" i="65"/>
  <c r="BX13" i="65"/>
  <c r="BX12" i="65"/>
  <c r="BX11" i="65"/>
  <c r="BX10" i="65"/>
  <c r="BX9" i="65"/>
  <c r="BX39" i="64"/>
  <c r="BX38" i="64"/>
  <c r="BX37" i="64"/>
  <c r="BX36" i="64"/>
  <c r="BX35" i="64"/>
  <c r="BX34" i="64"/>
  <c r="BX33" i="64"/>
  <c r="BX32" i="64"/>
  <c r="BX31" i="64"/>
  <c r="BX30" i="64"/>
  <c r="BX29" i="64"/>
  <c r="BX28" i="64"/>
  <c r="BX27" i="64"/>
  <c r="BX26" i="64"/>
  <c r="BX25" i="64"/>
  <c r="BX24" i="64"/>
  <c r="BX23" i="64"/>
  <c r="BX22" i="64"/>
  <c r="BX21" i="64"/>
  <c r="BX20" i="64"/>
  <c r="BX19" i="64"/>
  <c r="BX18" i="64"/>
  <c r="BX17" i="64"/>
  <c r="BX16" i="64"/>
  <c r="BX15" i="64"/>
  <c r="BX14" i="64"/>
  <c r="BX13" i="64"/>
  <c r="BX12" i="64"/>
  <c r="BX11" i="64"/>
  <c r="BX10" i="64"/>
  <c r="BX9" i="64"/>
  <c r="BX39" i="63"/>
  <c r="BX38" i="63"/>
  <c r="BX37" i="63"/>
  <c r="BX36" i="63"/>
  <c r="BX35" i="63"/>
  <c r="BX34" i="63"/>
  <c r="BX33" i="63"/>
  <c r="BX32" i="63"/>
  <c r="BX31" i="63"/>
  <c r="BX30" i="63"/>
  <c r="BX29" i="63"/>
  <c r="BX28" i="63"/>
  <c r="BX27" i="63"/>
  <c r="BX26" i="63"/>
  <c r="BX25" i="63"/>
  <c r="BX24" i="63"/>
  <c r="BX23" i="63"/>
  <c r="BX22" i="63"/>
  <c r="BX21" i="63"/>
  <c r="BX20" i="63"/>
  <c r="BX19" i="63"/>
  <c r="BX18" i="63"/>
  <c r="BX17" i="63"/>
  <c r="BX16" i="63"/>
  <c r="BX15" i="63"/>
  <c r="BX14" i="63"/>
  <c r="BX13" i="63"/>
  <c r="BX12" i="63"/>
  <c r="BX11" i="63"/>
  <c r="BX10" i="63"/>
  <c r="BX9" i="63"/>
  <c r="BX39" i="62"/>
  <c r="BX38" i="62"/>
  <c r="BX37" i="62"/>
  <c r="BX36" i="62"/>
  <c r="BX35" i="62"/>
  <c r="BX34" i="62"/>
  <c r="BX33" i="62"/>
  <c r="BX32" i="62"/>
  <c r="BX31" i="62"/>
  <c r="BX30" i="62"/>
  <c r="BX29" i="62"/>
  <c r="BX28" i="62"/>
  <c r="BX27" i="62"/>
  <c r="BX26" i="62"/>
  <c r="BX25" i="62"/>
  <c r="BX24" i="62"/>
  <c r="BX23" i="62"/>
  <c r="BX22" i="62"/>
  <c r="BX21" i="62"/>
  <c r="BX20" i="62"/>
  <c r="BX19" i="62"/>
  <c r="BX18" i="62"/>
  <c r="BX17" i="62"/>
  <c r="BX16" i="62"/>
  <c r="BX15" i="62"/>
  <c r="BX14" i="62"/>
  <c r="BX13" i="62"/>
  <c r="BX12" i="62"/>
  <c r="BX11" i="62"/>
  <c r="BX10" i="62"/>
  <c r="BX9" i="62"/>
  <c r="BX39" i="61"/>
  <c r="BX38" i="61"/>
  <c r="BX37" i="61"/>
  <c r="BX36" i="61"/>
  <c r="BX35" i="61"/>
  <c r="BX34" i="61"/>
  <c r="BX33" i="61"/>
  <c r="BX32" i="61"/>
  <c r="BX31" i="61"/>
  <c r="BX30" i="61"/>
  <c r="BX29" i="61"/>
  <c r="BX28" i="61"/>
  <c r="BX27" i="61"/>
  <c r="BX26" i="61"/>
  <c r="BX25" i="61"/>
  <c r="BX24" i="61"/>
  <c r="BX23" i="61"/>
  <c r="BX22" i="61"/>
  <c r="BX21" i="61"/>
  <c r="BX20" i="61"/>
  <c r="BX19" i="61"/>
  <c r="BX18" i="61"/>
  <c r="BX17" i="61"/>
  <c r="BX16" i="61"/>
  <c r="BX15" i="61"/>
  <c r="BX14" i="61"/>
  <c r="BX13" i="61"/>
  <c r="BX12" i="61"/>
  <c r="BX11" i="61"/>
  <c r="BX10" i="61"/>
  <c r="BX9" i="61"/>
  <c r="BX39" i="60"/>
  <c r="BX38" i="60"/>
  <c r="BX37" i="60"/>
  <c r="BX36" i="60"/>
  <c r="BX35" i="60"/>
  <c r="BX34" i="60"/>
  <c r="BX33" i="60"/>
  <c r="BX32" i="60"/>
  <c r="BX31" i="60"/>
  <c r="BX30" i="60"/>
  <c r="BX29" i="60"/>
  <c r="BX28" i="60"/>
  <c r="BX27" i="60"/>
  <c r="BX26" i="60"/>
  <c r="BX25" i="60"/>
  <c r="BX24" i="60"/>
  <c r="BX23" i="60"/>
  <c r="BX22" i="60"/>
  <c r="BX21" i="60"/>
  <c r="BX20" i="60"/>
  <c r="BX19" i="60"/>
  <c r="BX18" i="60"/>
  <c r="BX17" i="60"/>
  <c r="BX16" i="60"/>
  <c r="BX15" i="60"/>
  <c r="BX14" i="60"/>
  <c r="BX13" i="60"/>
  <c r="BX12" i="60"/>
  <c r="BX11" i="60"/>
  <c r="BX10" i="60"/>
  <c r="BX9" i="60"/>
  <c r="BX39" i="58"/>
  <c r="BX38" i="58"/>
  <c r="BX37" i="58"/>
  <c r="BX36" i="58"/>
  <c r="BX35" i="58"/>
  <c r="BX34" i="58"/>
  <c r="BX33" i="58"/>
  <c r="BX32" i="58"/>
  <c r="BX31" i="58"/>
  <c r="BX30" i="58"/>
  <c r="BX29" i="58"/>
  <c r="BX28" i="58"/>
  <c r="BX27" i="58"/>
  <c r="BX26" i="58"/>
  <c r="BX25" i="58"/>
  <c r="BX24" i="58"/>
  <c r="BX23" i="58"/>
  <c r="BX22" i="58"/>
  <c r="BX21" i="58"/>
  <c r="BX20" i="58"/>
  <c r="BX19" i="58"/>
  <c r="BX18" i="58"/>
  <c r="BX17" i="58"/>
  <c r="BX16" i="58"/>
  <c r="BX15" i="58"/>
  <c r="BX14" i="58"/>
  <c r="BX13" i="58"/>
  <c r="BX12" i="58"/>
  <c r="BX11" i="58"/>
  <c r="BX10" i="58"/>
  <c r="BX9" i="58"/>
  <c r="BX39" i="52"/>
  <c r="BX38" i="52"/>
  <c r="BX37" i="52"/>
  <c r="BX36" i="52"/>
  <c r="BX35" i="52"/>
  <c r="BX34" i="52"/>
  <c r="BX33" i="52"/>
  <c r="BX32" i="52"/>
  <c r="BX31" i="52"/>
  <c r="BX30" i="52"/>
  <c r="BX29" i="52"/>
  <c r="BX28" i="52"/>
  <c r="BX27" i="52"/>
  <c r="BX26" i="52"/>
  <c r="BX25" i="52"/>
  <c r="BX24" i="52"/>
  <c r="BX23" i="52"/>
  <c r="BX22" i="52"/>
  <c r="BX21" i="52"/>
  <c r="BX20" i="52"/>
  <c r="BX19" i="52"/>
  <c r="BX18" i="52"/>
  <c r="BX17" i="52"/>
  <c r="BX16" i="52"/>
  <c r="BX15" i="52"/>
  <c r="BX14" i="52"/>
  <c r="BX13" i="52"/>
  <c r="BX12" i="52"/>
  <c r="BX11" i="52"/>
  <c r="BX10" i="52"/>
  <c r="BX9" i="52"/>
  <c r="BX10" i="59"/>
  <c r="BX11" i="59"/>
  <c r="BX12" i="59"/>
  <c r="BX13" i="59"/>
  <c r="BX14" i="59"/>
  <c r="BX15" i="59"/>
  <c r="BX16" i="59"/>
  <c r="BX17" i="59"/>
  <c r="BX18" i="59"/>
  <c r="BX19" i="59"/>
  <c r="BX20" i="59"/>
  <c r="BX21" i="59"/>
  <c r="BX22" i="59"/>
  <c r="BX23" i="59"/>
  <c r="BX24" i="59"/>
  <c r="BX25" i="59"/>
  <c r="BX26" i="59"/>
  <c r="BX27" i="59"/>
  <c r="BX28" i="59"/>
  <c r="BX29" i="59"/>
  <c r="BX30" i="59"/>
  <c r="BX31" i="59"/>
  <c r="BX32" i="59"/>
  <c r="BX33" i="59"/>
  <c r="BX34" i="59"/>
  <c r="BX35" i="59"/>
  <c r="BX36" i="59"/>
  <c r="BX37" i="59"/>
  <c r="BX38" i="59"/>
  <c r="BX39" i="59"/>
  <c r="BX9" i="59"/>
  <c r="BU35" i="59"/>
  <c r="BT35" i="59" s="1"/>
  <c r="BU34" i="59"/>
  <c r="BU28" i="59"/>
  <c r="BU23" i="59"/>
  <c r="BU22" i="59"/>
  <c r="BT22" i="59" s="1"/>
  <c r="BU16" i="59"/>
  <c r="BU11" i="59"/>
  <c r="AV39" i="68"/>
  <c r="AU39" i="68" s="1"/>
  <c r="AT39" i="68"/>
  <c r="AP39" i="68"/>
  <c r="AV38" i="68"/>
  <c r="AU38" i="68"/>
  <c r="AT38" i="68"/>
  <c r="AP38" i="68"/>
  <c r="AV37" i="68"/>
  <c r="AU37" i="68" s="1"/>
  <c r="AT37" i="68"/>
  <c r="AP37" i="68"/>
  <c r="AV36" i="68"/>
  <c r="AU36" i="68" s="1"/>
  <c r="AT36" i="68"/>
  <c r="AP36" i="68"/>
  <c r="AV35" i="68"/>
  <c r="AU35" i="68" s="1"/>
  <c r="AT35" i="68"/>
  <c r="AP35" i="68"/>
  <c r="AV34" i="68"/>
  <c r="AU34" i="68"/>
  <c r="AT34" i="68"/>
  <c r="AP34" i="68"/>
  <c r="AV33" i="68"/>
  <c r="AU33" i="68" s="1"/>
  <c r="AT33" i="68"/>
  <c r="AP33" i="68"/>
  <c r="AV32" i="68"/>
  <c r="AU32" i="68" s="1"/>
  <c r="AT32" i="68"/>
  <c r="AP32" i="68"/>
  <c r="AV31" i="68"/>
  <c r="AU31" i="68"/>
  <c r="AT31" i="68"/>
  <c r="AP31" i="68"/>
  <c r="AV30" i="68"/>
  <c r="AU30" i="68" s="1"/>
  <c r="AT30" i="68"/>
  <c r="AP30" i="68"/>
  <c r="AV29" i="68"/>
  <c r="AU29" i="68"/>
  <c r="AT29" i="68"/>
  <c r="AP29" i="68"/>
  <c r="AV28" i="68"/>
  <c r="AU28" i="68"/>
  <c r="AT28" i="68"/>
  <c r="AP28" i="68"/>
  <c r="AV27" i="68"/>
  <c r="AU27" i="68" s="1"/>
  <c r="AT27" i="68"/>
  <c r="AP27" i="68"/>
  <c r="AV26" i="68"/>
  <c r="AU26" i="68"/>
  <c r="AT26" i="68"/>
  <c r="AP26" i="68"/>
  <c r="AV25" i="68"/>
  <c r="AU25" i="68"/>
  <c r="AT25" i="68"/>
  <c r="AP25" i="68"/>
  <c r="AV24" i="68"/>
  <c r="AU24" i="68" s="1"/>
  <c r="AT24" i="68"/>
  <c r="AP24" i="68"/>
  <c r="AV23" i="68"/>
  <c r="AU23" i="68"/>
  <c r="AT23" i="68"/>
  <c r="AP23" i="68"/>
  <c r="AV22" i="68"/>
  <c r="AU22" i="68" s="1"/>
  <c r="AT22" i="68"/>
  <c r="AP22" i="68"/>
  <c r="AV21" i="68"/>
  <c r="AU21" i="68" s="1"/>
  <c r="AT21" i="68"/>
  <c r="AP21" i="68"/>
  <c r="AV20" i="68"/>
  <c r="AU20" i="68"/>
  <c r="AT20" i="68"/>
  <c r="AP20" i="68"/>
  <c r="AV19" i="68"/>
  <c r="AU19" i="68" s="1"/>
  <c r="AT19" i="68"/>
  <c r="AP19" i="68"/>
  <c r="AV18" i="68"/>
  <c r="AU18" i="68" s="1"/>
  <c r="AT18" i="68"/>
  <c r="AP18" i="68"/>
  <c r="AV17" i="68"/>
  <c r="AU17" i="68" s="1"/>
  <c r="AT17" i="68"/>
  <c r="AP17" i="68"/>
  <c r="AV16" i="68"/>
  <c r="AU16" i="68"/>
  <c r="AT16" i="68"/>
  <c r="AP16" i="68"/>
  <c r="AV15" i="68"/>
  <c r="AU15" i="68" s="1"/>
  <c r="AT15" i="68"/>
  <c r="AP15" i="68"/>
  <c r="AV14" i="68"/>
  <c r="AU14" i="68" s="1"/>
  <c r="AT14" i="68"/>
  <c r="AP14" i="68"/>
  <c r="AV13" i="68"/>
  <c r="AU13" i="68"/>
  <c r="AT13" i="68"/>
  <c r="AP13" i="68"/>
  <c r="AV12" i="68"/>
  <c r="AU12" i="68" s="1"/>
  <c r="AT12" i="68"/>
  <c r="AP12" i="68"/>
  <c r="AV11" i="68"/>
  <c r="AU11" i="68"/>
  <c r="AT11" i="68"/>
  <c r="AP11" i="68"/>
  <c r="AV10" i="68"/>
  <c r="AU10" i="68"/>
  <c r="AT10" i="68"/>
  <c r="AP10" i="68"/>
  <c r="AV9" i="68"/>
  <c r="AT9" i="68"/>
  <c r="AP9" i="68"/>
  <c r="AV39" i="67"/>
  <c r="AU39" i="67" s="1"/>
  <c r="AT39" i="67"/>
  <c r="AP39" i="67"/>
  <c r="AV38" i="67"/>
  <c r="AU38" i="67" s="1"/>
  <c r="AT38" i="67"/>
  <c r="AP38" i="67"/>
  <c r="AV37" i="67"/>
  <c r="AU37" i="67"/>
  <c r="AT37" i="67"/>
  <c r="AP37" i="67"/>
  <c r="AV36" i="67"/>
  <c r="AU36" i="67" s="1"/>
  <c r="AT36" i="67"/>
  <c r="AP36" i="67"/>
  <c r="AV35" i="67"/>
  <c r="AU35" i="67" s="1"/>
  <c r="AT35" i="67"/>
  <c r="AP35" i="67"/>
  <c r="AV34" i="67"/>
  <c r="AU34" i="67" s="1"/>
  <c r="AT34" i="67"/>
  <c r="AP34" i="67"/>
  <c r="AV33" i="67"/>
  <c r="AU33" i="67" s="1"/>
  <c r="AT33" i="67"/>
  <c r="AP33" i="67"/>
  <c r="AV32" i="67"/>
  <c r="AU32" i="67" s="1"/>
  <c r="AT32" i="67"/>
  <c r="AP32" i="67"/>
  <c r="AV31" i="67"/>
  <c r="AU31" i="67" s="1"/>
  <c r="AT31" i="67"/>
  <c r="AP31" i="67"/>
  <c r="AV30" i="67"/>
  <c r="AU30" i="67" s="1"/>
  <c r="AT30" i="67"/>
  <c r="AP30" i="67"/>
  <c r="AV29" i="67"/>
  <c r="AU29" i="67" s="1"/>
  <c r="AT29" i="67"/>
  <c r="AP29" i="67"/>
  <c r="AV28" i="67"/>
  <c r="AU28" i="67" s="1"/>
  <c r="AT28" i="67"/>
  <c r="AP28" i="67"/>
  <c r="AV27" i="67"/>
  <c r="AU27" i="67" s="1"/>
  <c r="AT27" i="67"/>
  <c r="AP27" i="67"/>
  <c r="AV26" i="67"/>
  <c r="AU26" i="67" s="1"/>
  <c r="AT26" i="67"/>
  <c r="AP26" i="67"/>
  <c r="AV25" i="67"/>
  <c r="AU25" i="67" s="1"/>
  <c r="AT25" i="67"/>
  <c r="AP25" i="67"/>
  <c r="AV24" i="67"/>
  <c r="AU24" i="67" s="1"/>
  <c r="AT24" i="67"/>
  <c r="AP24" i="67"/>
  <c r="AV23" i="67"/>
  <c r="AU23" i="67" s="1"/>
  <c r="AT23" i="67"/>
  <c r="AP23" i="67"/>
  <c r="AV22" i="67"/>
  <c r="AU22" i="67"/>
  <c r="AT22" i="67"/>
  <c r="AP22" i="67"/>
  <c r="AV21" i="67"/>
  <c r="AU21" i="67" s="1"/>
  <c r="AT21" i="67"/>
  <c r="AP21" i="67"/>
  <c r="AV20" i="67"/>
  <c r="AU20" i="67" s="1"/>
  <c r="AT20" i="67"/>
  <c r="AP20" i="67"/>
  <c r="AV19" i="67"/>
  <c r="AU19" i="67"/>
  <c r="AT19" i="67"/>
  <c r="AP19" i="67"/>
  <c r="AV18" i="67"/>
  <c r="AU18" i="67" s="1"/>
  <c r="AT18" i="67"/>
  <c r="AP18" i="67"/>
  <c r="AV17" i="67"/>
  <c r="AU17" i="67" s="1"/>
  <c r="AT17" i="67"/>
  <c r="AP17" i="67"/>
  <c r="AV16" i="67"/>
  <c r="AU16" i="67" s="1"/>
  <c r="AT16" i="67"/>
  <c r="AP16" i="67"/>
  <c r="AV15" i="67"/>
  <c r="AU15" i="67" s="1"/>
  <c r="AT15" i="67"/>
  <c r="AP15" i="67"/>
  <c r="AV14" i="67"/>
  <c r="AU14" i="67" s="1"/>
  <c r="AT14" i="67"/>
  <c r="AP14" i="67"/>
  <c r="AV13" i="67"/>
  <c r="AU13" i="67"/>
  <c r="AT13" i="67"/>
  <c r="AP13" i="67"/>
  <c r="AV12" i="67"/>
  <c r="AU12" i="67" s="1"/>
  <c r="AT12" i="67"/>
  <c r="AP12" i="67"/>
  <c r="AV11" i="67"/>
  <c r="AU11" i="67" s="1"/>
  <c r="AT11" i="67"/>
  <c r="AP11" i="67"/>
  <c r="AV10" i="67"/>
  <c r="AU10" i="67" s="1"/>
  <c r="AT10" i="67"/>
  <c r="AP10" i="67"/>
  <c r="AV9" i="67"/>
  <c r="AT9" i="67"/>
  <c r="AP9" i="67"/>
  <c r="AV39" i="66"/>
  <c r="AU39" i="66" s="1"/>
  <c r="AT39" i="66"/>
  <c r="AP39" i="66"/>
  <c r="AV38" i="66"/>
  <c r="AU38" i="66" s="1"/>
  <c r="AT38" i="66"/>
  <c r="AP38" i="66"/>
  <c r="AV37" i="66"/>
  <c r="AU37" i="66" s="1"/>
  <c r="AT37" i="66"/>
  <c r="AP37" i="66"/>
  <c r="AV36" i="66"/>
  <c r="AU36" i="66" s="1"/>
  <c r="AT36" i="66"/>
  <c r="AP36" i="66"/>
  <c r="AV35" i="66"/>
  <c r="AU35" i="66" s="1"/>
  <c r="AT35" i="66"/>
  <c r="AP35" i="66"/>
  <c r="AV34" i="66"/>
  <c r="AU34" i="66" s="1"/>
  <c r="AT34" i="66"/>
  <c r="AP34" i="66"/>
  <c r="AV33" i="66"/>
  <c r="AU33" i="66" s="1"/>
  <c r="AT33" i="66"/>
  <c r="AP33" i="66"/>
  <c r="AV32" i="66"/>
  <c r="AU32" i="66" s="1"/>
  <c r="AT32" i="66"/>
  <c r="AP32" i="66"/>
  <c r="AV31" i="66"/>
  <c r="AU31" i="66" s="1"/>
  <c r="AT31" i="66"/>
  <c r="AP31" i="66"/>
  <c r="AV30" i="66"/>
  <c r="AU30" i="66" s="1"/>
  <c r="AT30" i="66"/>
  <c r="AP30" i="66"/>
  <c r="AV29" i="66"/>
  <c r="AU29" i="66" s="1"/>
  <c r="AT29" i="66"/>
  <c r="AP29" i="66"/>
  <c r="AV28" i="66"/>
  <c r="AU28" i="66" s="1"/>
  <c r="AT28" i="66"/>
  <c r="AP28" i="66"/>
  <c r="AV27" i="66"/>
  <c r="AU27" i="66" s="1"/>
  <c r="AT27" i="66"/>
  <c r="AP27" i="66"/>
  <c r="AV26" i="66"/>
  <c r="AU26" i="66" s="1"/>
  <c r="AT26" i="66"/>
  <c r="AP26" i="66"/>
  <c r="AV25" i="66"/>
  <c r="AU25" i="66"/>
  <c r="AT25" i="66"/>
  <c r="AP25" i="66"/>
  <c r="AV24" i="66"/>
  <c r="AU24" i="66" s="1"/>
  <c r="AT24" i="66"/>
  <c r="AP24" i="66"/>
  <c r="AV23" i="66"/>
  <c r="AU23" i="66" s="1"/>
  <c r="AT23" i="66"/>
  <c r="AP23" i="66"/>
  <c r="AV22" i="66"/>
  <c r="AU22" i="66" s="1"/>
  <c r="AT22" i="66"/>
  <c r="AP22" i="66"/>
  <c r="AV21" i="66"/>
  <c r="AU21" i="66" s="1"/>
  <c r="AT21" i="66"/>
  <c r="AP21" i="66"/>
  <c r="AV20" i="66"/>
  <c r="AU20" i="66" s="1"/>
  <c r="AT20" i="66"/>
  <c r="AP20" i="66"/>
  <c r="AV19" i="66"/>
  <c r="AU19" i="66" s="1"/>
  <c r="AT19" i="66"/>
  <c r="AP19" i="66"/>
  <c r="AV18" i="66"/>
  <c r="AU18" i="66"/>
  <c r="AT18" i="66"/>
  <c r="AP18" i="66"/>
  <c r="AV17" i="66"/>
  <c r="AU17" i="66" s="1"/>
  <c r="AT17" i="66"/>
  <c r="AP17" i="66"/>
  <c r="AV16" i="66"/>
  <c r="AU16" i="66"/>
  <c r="AT16" i="66"/>
  <c r="AP16" i="66"/>
  <c r="AV15" i="66"/>
  <c r="AU15" i="66" s="1"/>
  <c r="AT15" i="66"/>
  <c r="AP15" i="66"/>
  <c r="AV14" i="66"/>
  <c r="AU14" i="66" s="1"/>
  <c r="AT14" i="66"/>
  <c r="AP14" i="66"/>
  <c r="AV13" i="66"/>
  <c r="AU13" i="66" s="1"/>
  <c r="AT13" i="66"/>
  <c r="AP13" i="66"/>
  <c r="AV12" i="66"/>
  <c r="AU12" i="66" s="1"/>
  <c r="AT12" i="66"/>
  <c r="AP12" i="66"/>
  <c r="AV11" i="66"/>
  <c r="AU11" i="66" s="1"/>
  <c r="AT11" i="66"/>
  <c r="AP11" i="66"/>
  <c r="AV10" i="66"/>
  <c r="AU10" i="66" s="1"/>
  <c r="AT10" i="66"/>
  <c r="AP10" i="66"/>
  <c r="AV9" i="66"/>
  <c r="AU9" i="66"/>
  <c r="AT9" i="66"/>
  <c r="AP9" i="66"/>
  <c r="AV39" i="65"/>
  <c r="AU39" i="65" s="1"/>
  <c r="AT39" i="65"/>
  <c r="AP39" i="65"/>
  <c r="AV38" i="65"/>
  <c r="AU38" i="65"/>
  <c r="AT38" i="65"/>
  <c r="AP38" i="65"/>
  <c r="AV37" i="65"/>
  <c r="AU37" i="65"/>
  <c r="AT37" i="65"/>
  <c r="AP37" i="65"/>
  <c r="AV36" i="65"/>
  <c r="AU36" i="65" s="1"/>
  <c r="AT36" i="65"/>
  <c r="AP36" i="65"/>
  <c r="AV35" i="65"/>
  <c r="AU35" i="65"/>
  <c r="AT35" i="65"/>
  <c r="AP35" i="65"/>
  <c r="AV34" i="65"/>
  <c r="AU34" i="65"/>
  <c r="AT34" i="65"/>
  <c r="AP34" i="65"/>
  <c r="AV33" i="65"/>
  <c r="AU33" i="65" s="1"/>
  <c r="AT33" i="65"/>
  <c r="AP33" i="65"/>
  <c r="AV32" i="65"/>
  <c r="AU32" i="65"/>
  <c r="AT32" i="65"/>
  <c r="AP32" i="65"/>
  <c r="AV31" i="65"/>
  <c r="AU31" i="65"/>
  <c r="AT31" i="65"/>
  <c r="AP31" i="65"/>
  <c r="AV30" i="65"/>
  <c r="AU30" i="65" s="1"/>
  <c r="AT30" i="65"/>
  <c r="AP30" i="65"/>
  <c r="AV29" i="65"/>
  <c r="AU29" i="65"/>
  <c r="AT29" i="65"/>
  <c r="AP29" i="65"/>
  <c r="AV28" i="65"/>
  <c r="AU28" i="65"/>
  <c r="AT28" i="65"/>
  <c r="AP28" i="65"/>
  <c r="AV27" i="65"/>
  <c r="AU27" i="65" s="1"/>
  <c r="AT27" i="65"/>
  <c r="AP27" i="65"/>
  <c r="AV26" i="65"/>
  <c r="AU26" i="65" s="1"/>
  <c r="AT26" i="65"/>
  <c r="AP26" i="65"/>
  <c r="AV25" i="65"/>
  <c r="AU25" i="65"/>
  <c r="AT25" i="65"/>
  <c r="AP25" i="65"/>
  <c r="AV24" i="65"/>
  <c r="AU24" i="65" s="1"/>
  <c r="AT24" i="65"/>
  <c r="AP24" i="65"/>
  <c r="AV23" i="65"/>
  <c r="AU23" i="65"/>
  <c r="AT23" i="65"/>
  <c r="AP23" i="65"/>
  <c r="AV22" i="65"/>
  <c r="AU22" i="65"/>
  <c r="AT22" i="65"/>
  <c r="AP22" i="65"/>
  <c r="AV21" i="65"/>
  <c r="AU21" i="65" s="1"/>
  <c r="AT21" i="65"/>
  <c r="AP21" i="65"/>
  <c r="AV20" i="65"/>
  <c r="AU20" i="65"/>
  <c r="AT20" i="65"/>
  <c r="AP20" i="65"/>
  <c r="AV19" i="65"/>
  <c r="AU19" i="65" s="1"/>
  <c r="AT19" i="65"/>
  <c r="AP19" i="65"/>
  <c r="AV18" i="65"/>
  <c r="AU18" i="65" s="1"/>
  <c r="AT18" i="65"/>
  <c r="AP18" i="65"/>
  <c r="AV17" i="65"/>
  <c r="AU17" i="65"/>
  <c r="AT17" i="65"/>
  <c r="AP17" i="65"/>
  <c r="AV16" i="65"/>
  <c r="AU16" i="65" s="1"/>
  <c r="AT16" i="65"/>
  <c r="AP16" i="65"/>
  <c r="AV15" i="65"/>
  <c r="AU15" i="65" s="1"/>
  <c r="AT15" i="65"/>
  <c r="AP15" i="65"/>
  <c r="AV14" i="65"/>
  <c r="AU14" i="65" s="1"/>
  <c r="AT14" i="65"/>
  <c r="AP14" i="65"/>
  <c r="AV13" i="65"/>
  <c r="AU13" i="65" s="1"/>
  <c r="AT13" i="65"/>
  <c r="AP13" i="65"/>
  <c r="AV12" i="65"/>
  <c r="AU12" i="65" s="1"/>
  <c r="AT12" i="65"/>
  <c r="AP12" i="65"/>
  <c r="AV11" i="65"/>
  <c r="AU11" i="65"/>
  <c r="AT11" i="65"/>
  <c r="AP11" i="65"/>
  <c r="AV10" i="65"/>
  <c r="AU10" i="65"/>
  <c r="AT10" i="65"/>
  <c r="AP10" i="65"/>
  <c r="AV9" i="65"/>
  <c r="AT9" i="65"/>
  <c r="AP9" i="65"/>
  <c r="AV39" i="64"/>
  <c r="AU39" i="64" s="1"/>
  <c r="AP39" i="64"/>
  <c r="AV38" i="64"/>
  <c r="AU38" i="64" s="1"/>
  <c r="AT38" i="64"/>
  <c r="AP38" i="64"/>
  <c r="AV37" i="64"/>
  <c r="AU37" i="64" s="1"/>
  <c r="AP37" i="64"/>
  <c r="AV36" i="64"/>
  <c r="AU36" i="64" s="1"/>
  <c r="AT36" i="64"/>
  <c r="AP36" i="64"/>
  <c r="AV35" i="64"/>
  <c r="AU35" i="64" s="1"/>
  <c r="AP35" i="64"/>
  <c r="AV34" i="64"/>
  <c r="AU34" i="64" s="1"/>
  <c r="AT34" i="64"/>
  <c r="AP34" i="64"/>
  <c r="AV33" i="64"/>
  <c r="AU33" i="64" s="1"/>
  <c r="AP33" i="64"/>
  <c r="AV32" i="64"/>
  <c r="AU32" i="64" s="1"/>
  <c r="AP32" i="64"/>
  <c r="AV31" i="64"/>
  <c r="AU31" i="64" s="1"/>
  <c r="AP31" i="64"/>
  <c r="AV30" i="64"/>
  <c r="AU30" i="64" s="1"/>
  <c r="AP30" i="64"/>
  <c r="AV29" i="64"/>
  <c r="AU29" i="64" s="1"/>
  <c r="AP29" i="64"/>
  <c r="AV28" i="64"/>
  <c r="AU28" i="64" s="1"/>
  <c r="AP28" i="64"/>
  <c r="AV27" i="64"/>
  <c r="AU27" i="64" s="1"/>
  <c r="AP27" i="64"/>
  <c r="AV26" i="64"/>
  <c r="AU26" i="64" s="1"/>
  <c r="AT26" i="64"/>
  <c r="AP26" i="64"/>
  <c r="AV25" i="64"/>
  <c r="AU25" i="64" s="1"/>
  <c r="AP25" i="64"/>
  <c r="AV24" i="64"/>
  <c r="AU24" i="64" s="1"/>
  <c r="AT24" i="64"/>
  <c r="AP24" i="64"/>
  <c r="AV23" i="64"/>
  <c r="AU23" i="64" s="1"/>
  <c r="AP23" i="64"/>
  <c r="AV22" i="64"/>
  <c r="AU22" i="64" s="1"/>
  <c r="AT22" i="64"/>
  <c r="AP22" i="64"/>
  <c r="AV21" i="64"/>
  <c r="AU21" i="64" s="1"/>
  <c r="AP21" i="64"/>
  <c r="AV20" i="64"/>
  <c r="AU20" i="64" s="1"/>
  <c r="AT20" i="64"/>
  <c r="AP20" i="64"/>
  <c r="AV19" i="64"/>
  <c r="AU19" i="64" s="1"/>
  <c r="AP19" i="64"/>
  <c r="AV18" i="64"/>
  <c r="AU18" i="64" s="1"/>
  <c r="AP18" i="64"/>
  <c r="AV17" i="64"/>
  <c r="AU17" i="64" s="1"/>
  <c r="AP17" i="64"/>
  <c r="AV16" i="64"/>
  <c r="AU16" i="64" s="1"/>
  <c r="AP16" i="64"/>
  <c r="AV15" i="64"/>
  <c r="AU15" i="64" s="1"/>
  <c r="AP15" i="64"/>
  <c r="AV14" i="64"/>
  <c r="AU14" i="64" s="1"/>
  <c r="AP14" i="64"/>
  <c r="AV13" i="64"/>
  <c r="AU13" i="64" s="1"/>
  <c r="AP13" i="64"/>
  <c r="AV12" i="64"/>
  <c r="AU12" i="64" s="1"/>
  <c r="AT12" i="64"/>
  <c r="AP12" i="64"/>
  <c r="AV11" i="64"/>
  <c r="AU11" i="64" s="1"/>
  <c r="AP11" i="64"/>
  <c r="AV10" i="64"/>
  <c r="AU10" i="64"/>
  <c r="AT10" i="64"/>
  <c r="AP10" i="64"/>
  <c r="AV9" i="64"/>
  <c r="AP9" i="64"/>
  <c r="AV39" i="63"/>
  <c r="AU39" i="63"/>
  <c r="AT39" i="63"/>
  <c r="AP39" i="63"/>
  <c r="AV38" i="63"/>
  <c r="AU38" i="63"/>
  <c r="AT38" i="63"/>
  <c r="AP38" i="63"/>
  <c r="AV37" i="63"/>
  <c r="AU37" i="63"/>
  <c r="AP37" i="63"/>
  <c r="AV36" i="63"/>
  <c r="AU36" i="63" s="1"/>
  <c r="AT36" i="63"/>
  <c r="AP36" i="63"/>
  <c r="AV35" i="63"/>
  <c r="AU35" i="63" s="1"/>
  <c r="AP35" i="63"/>
  <c r="AV34" i="63"/>
  <c r="AU34" i="63" s="1"/>
  <c r="AT34" i="63"/>
  <c r="AP34" i="63"/>
  <c r="AV33" i="63"/>
  <c r="AU33" i="63" s="1"/>
  <c r="AP33" i="63"/>
  <c r="AV32" i="63"/>
  <c r="AU32" i="63" s="1"/>
  <c r="AP32" i="63"/>
  <c r="AV31" i="63"/>
  <c r="AU31" i="63" s="1"/>
  <c r="AP31" i="63"/>
  <c r="AV30" i="63"/>
  <c r="AU30" i="63" s="1"/>
  <c r="AP30" i="63"/>
  <c r="AV29" i="63"/>
  <c r="AU29" i="63" s="1"/>
  <c r="AP29" i="63"/>
  <c r="AV28" i="63"/>
  <c r="AU28" i="63" s="1"/>
  <c r="AP28" i="63"/>
  <c r="AV27" i="63"/>
  <c r="AU27" i="63" s="1"/>
  <c r="AT27" i="63"/>
  <c r="AP27" i="63"/>
  <c r="AV26" i="63"/>
  <c r="AU26" i="63" s="1"/>
  <c r="AP26" i="63"/>
  <c r="AV25" i="63"/>
  <c r="AU25" i="63" s="1"/>
  <c r="AT25" i="63"/>
  <c r="AP25" i="63"/>
  <c r="AV24" i="63"/>
  <c r="AU24" i="63" s="1"/>
  <c r="AP24" i="63"/>
  <c r="AV23" i="63"/>
  <c r="AU23" i="63" s="1"/>
  <c r="AT23" i="63"/>
  <c r="AP23" i="63"/>
  <c r="AV22" i="63"/>
  <c r="AU22" i="63" s="1"/>
  <c r="AP22" i="63"/>
  <c r="AV21" i="63"/>
  <c r="AU21" i="63" s="1"/>
  <c r="AP21" i="63"/>
  <c r="AV20" i="63"/>
  <c r="AU20" i="63" s="1"/>
  <c r="AT20" i="63"/>
  <c r="AP20" i="63"/>
  <c r="AV19" i="63"/>
  <c r="AU19" i="63" s="1"/>
  <c r="AP19" i="63"/>
  <c r="AV18" i="63"/>
  <c r="AU18" i="63" s="1"/>
  <c r="AT18" i="63"/>
  <c r="AP18" i="63"/>
  <c r="AV17" i="63"/>
  <c r="AU17" i="63" s="1"/>
  <c r="AP17" i="63"/>
  <c r="AV16" i="63"/>
  <c r="AU16" i="63" s="1"/>
  <c r="AT16" i="63"/>
  <c r="AP16" i="63"/>
  <c r="AV15" i="63"/>
  <c r="AU15" i="63" s="1"/>
  <c r="AP15" i="63"/>
  <c r="AV14" i="63"/>
  <c r="AU14" i="63" s="1"/>
  <c r="AT14" i="63"/>
  <c r="AP14" i="63"/>
  <c r="AV13" i="63"/>
  <c r="AU13" i="63" s="1"/>
  <c r="AP13" i="63"/>
  <c r="AV12" i="63"/>
  <c r="AU12" i="63" s="1"/>
  <c r="AP12" i="63"/>
  <c r="AV11" i="63"/>
  <c r="AU11" i="63" s="1"/>
  <c r="AP11" i="63"/>
  <c r="AV10" i="63"/>
  <c r="AU10" i="63" s="1"/>
  <c r="AP10" i="63"/>
  <c r="AV9" i="63"/>
  <c r="AT9" i="63"/>
  <c r="AP9" i="63"/>
  <c r="AV39" i="62"/>
  <c r="AU39" i="62" s="1"/>
  <c r="AT39" i="62"/>
  <c r="AP39" i="62"/>
  <c r="AV38" i="62"/>
  <c r="AU38" i="62" s="1"/>
  <c r="AP38" i="62"/>
  <c r="AV37" i="62"/>
  <c r="AU37" i="62"/>
  <c r="AP37" i="62"/>
  <c r="AV36" i="62"/>
  <c r="AU36" i="62" s="1"/>
  <c r="AP36" i="62"/>
  <c r="AV35" i="62"/>
  <c r="AU35" i="62" s="1"/>
  <c r="AT35" i="62"/>
  <c r="AP35" i="62"/>
  <c r="AV34" i="62"/>
  <c r="AU34" i="62" s="1"/>
  <c r="AP34" i="62"/>
  <c r="AV33" i="62"/>
  <c r="AU33" i="62" s="1"/>
  <c r="AT33" i="62"/>
  <c r="AP33" i="62"/>
  <c r="AV32" i="62"/>
  <c r="AU32" i="62" s="1"/>
  <c r="AP32" i="62"/>
  <c r="AV31" i="62"/>
  <c r="AU31" i="62" s="1"/>
  <c r="AT31" i="62"/>
  <c r="AP31" i="62"/>
  <c r="AV30" i="62"/>
  <c r="AU30" i="62" s="1"/>
  <c r="AP30" i="62"/>
  <c r="AV29" i="62"/>
  <c r="AU29" i="62" s="1"/>
  <c r="AT29" i="62"/>
  <c r="AP29" i="62"/>
  <c r="AV28" i="62"/>
  <c r="AU28" i="62" s="1"/>
  <c r="AP28" i="62"/>
  <c r="AV27" i="62"/>
  <c r="AU27" i="62" s="1"/>
  <c r="AT27" i="62"/>
  <c r="AP27" i="62"/>
  <c r="AV26" i="62"/>
  <c r="AU26" i="62" s="1"/>
  <c r="AP26" i="62"/>
  <c r="AV25" i="62"/>
  <c r="AU25" i="62" s="1"/>
  <c r="AP25" i="62"/>
  <c r="AV24" i="62"/>
  <c r="AU24" i="62" s="1"/>
  <c r="AP24" i="62"/>
  <c r="AV23" i="62"/>
  <c r="AU23" i="62" s="1"/>
  <c r="AP23" i="62"/>
  <c r="AV22" i="62"/>
  <c r="AU22" i="62" s="1"/>
  <c r="AP22" i="62"/>
  <c r="AV21" i="62"/>
  <c r="AU21" i="62" s="1"/>
  <c r="AP21" i="62"/>
  <c r="AV20" i="62"/>
  <c r="AU20" i="62" s="1"/>
  <c r="AP20" i="62"/>
  <c r="AV19" i="62"/>
  <c r="AU19" i="62" s="1"/>
  <c r="AP19" i="62"/>
  <c r="AV18" i="62"/>
  <c r="AU18" i="62" s="1"/>
  <c r="AP18" i="62"/>
  <c r="AV17" i="62"/>
  <c r="AU17" i="62" s="1"/>
  <c r="AP17" i="62"/>
  <c r="AV16" i="62"/>
  <c r="AU16" i="62"/>
  <c r="AT16" i="62"/>
  <c r="AP16" i="62"/>
  <c r="AV15" i="62"/>
  <c r="AU15" i="62" s="1"/>
  <c r="AP15" i="62"/>
  <c r="AV14" i="62"/>
  <c r="AU14" i="62" s="1"/>
  <c r="AT14" i="62"/>
  <c r="AP14" i="62"/>
  <c r="AV13" i="62"/>
  <c r="AU13" i="62" s="1"/>
  <c r="AP13" i="62"/>
  <c r="AV12" i="62"/>
  <c r="AU12" i="62" s="1"/>
  <c r="AT12" i="62"/>
  <c r="AP12" i="62"/>
  <c r="AV11" i="62"/>
  <c r="AU11" i="62" s="1"/>
  <c r="AT11" i="62"/>
  <c r="AP11" i="62"/>
  <c r="AV10" i="62"/>
  <c r="AU10" i="62" s="1"/>
  <c r="AP10" i="62"/>
  <c r="AV9" i="62"/>
  <c r="AT9" i="62"/>
  <c r="AP9" i="62"/>
  <c r="AV39" i="61"/>
  <c r="AU39" i="61" s="1"/>
  <c r="AP39" i="61"/>
  <c r="AV38" i="61"/>
  <c r="AU38" i="61" s="1"/>
  <c r="AT38" i="61"/>
  <c r="AV37" i="61"/>
  <c r="AV36" i="61"/>
  <c r="AU36" i="61" s="1"/>
  <c r="AT36" i="61"/>
  <c r="AV35" i="61"/>
  <c r="AU35" i="61"/>
  <c r="AV34" i="61"/>
  <c r="AU34" i="61" s="1"/>
  <c r="AT34" i="61"/>
  <c r="AV33" i="61"/>
  <c r="AU33" i="61" s="1"/>
  <c r="AT33" i="61"/>
  <c r="AV32" i="61"/>
  <c r="AU32" i="61" s="1"/>
  <c r="AV31" i="61"/>
  <c r="AU31" i="61" s="1"/>
  <c r="AV30" i="61"/>
  <c r="AT30" i="61"/>
  <c r="AV29" i="61"/>
  <c r="AU29" i="61" s="1"/>
  <c r="AV28" i="61"/>
  <c r="AU28" i="61" s="1"/>
  <c r="AT28" i="61"/>
  <c r="AV27" i="61"/>
  <c r="AU27" i="61" s="1"/>
  <c r="AT27" i="61"/>
  <c r="AV26" i="61"/>
  <c r="AU26" i="61" s="1"/>
  <c r="AV25" i="61"/>
  <c r="AU25" i="61" s="1"/>
  <c r="AV24" i="61"/>
  <c r="AU24" i="61" s="1"/>
  <c r="AT24" i="61"/>
  <c r="AV23" i="61"/>
  <c r="AU23" i="61" s="1"/>
  <c r="AV22" i="61"/>
  <c r="AU22" i="61" s="1"/>
  <c r="AT22" i="61"/>
  <c r="AV21" i="61"/>
  <c r="AU21" i="61" s="1"/>
  <c r="AV20" i="61"/>
  <c r="AU20" i="61" s="1"/>
  <c r="AT20" i="61"/>
  <c r="AV19" i="61"/>
  <c r="AU19" i="61" s="1"/>
  <c r="AT19" i="61"/>
  <c r="AV18" i="61"/>
  <c r="AU18" i="61" s="1"/>
  <c r="AT18" i="61"/>
  <c r="AV17" i="61"/>
  <c r="AU17" i="61" s="1"/>
  <c r="AT17" i="61"/>
  <c r="AV16" i="61"/>
  <c r="AV15" i="61"/>
  <c r="AU15" i="61" s="1"/>
  <c r="AV14" i="61"/>
  <c r="AU14" i="61" s="1"/>
  <c r="AT14" i="61"/>
  <c r="AV13" i="61"/>
  <c r="AU13" i="61" s="1"/>
  <c r="AV12" i="61"/>
  <c r="AU12" i="61" s="1"/>
  <c r="AT12" i="61"/>
  <c r="AV11" i="61"/>
  <c r="AU11" i="61" s="1"/>
  <c r="AV10" i="61"/>
  <c r="AT10" i="61"/>
  <c r="AV9" i="61"/>
  <c r="AT9" i="61"/>
  <c r="AV39" i="60"/>
  <c r="AU39" i="60" s="1"/>
  <c r="AT39" i="60"/>
  <c r="AP39" i="60"/>
  <c r="AV38" i="60"/>
  <c r="AU38" i="60" s="1"/>
  <c r="AP38" i="60"/>
  <c r="AV37" i="60"/>
  <c r="AU37" i="60"/>
  <c r="AP37" i="60"/>
  <c r="AV36" i="60"/>
  <c r="AU36" i="60" s="1"/>
  <c r="AT36" i="60"/>
  <c r="AP36" i="60"/>
  <c r="AV35" i="60"/>
  <c r="AU35" i="60" s="1"/>
  <c r="AP35" i="60"/>
  <c r="AV34" i="60"/>
  <c r="AU34" i="60" s="1"/>
  <c r="AT34" i="60"/>
  <c r="AP34" i="60"/>
  <c r="AV33" i="60"/>
  <c r="AU33" i="60" s="1"/>
  <c r="AP33" i="60"/>
  <c r="AV32" i="60"/>
  <c r="AU32" i="60" s="1"/>
  <c r="AT32" i="60"/>
  <c r="AP32" i="60"/>
  <c r="AV31" i="60"/>
  <c r="AU31" i="60" s="1"/>
  <c r="AP31" i="60"/>
  <c r="AV30" i="60"/>
  <c r="AU30" i="60" s="1"/>
  <c r="AT30" i="60"/>
  <c r="AP30" i="60"/>
  <c r="AV29" i="60"/>
  <c r="AU29" i="60" s="1"/>
  <c r="AP29" i="60"/>
  <c r="AV28" i="60"/>
  <c r="AU28" i="60" s="1"/>
  <c r="AP28" i="60"/>
  <c r="AV27" i="60"/>
  <c r="AU27" i="60" s="1"/>
  <c r="AT27" i="60"/>
  <c r="AP27" i="60"/>
  <c r="AV26" i="60"/>
  <c r="AU26" i="60" s="1"/>
  <c r="AT26" i="60"/>
  <c r="AP26" i="60"/>
  <c r="AV25" i="60"/>
  <c r="AU25" i="60" s="1"/>
  <c r="AT25" i="60"/>
  <c r="AP25" i="60"/>
  <c r="AV24" i="60"/>
  <c r="AU24" i="60" s="1"/>
  <c r="AT24" i="60"/>
  <c r="AP24" i="60"/>
  <c r="AV23" i="60"/>
  <c r="AU23" i="60" s="1"/>
  <c r="AT23" i="60"/>
  <c r="AP23" i="60"/>
  <c r="AV22" i="60"/>
  <c r="AU22" i="60" s="1"/>
  <c r="AP22" i="60"/>
  <c r="AV21" i="60"/>
  <c r="AU21" i="60" s="1"/>
  <c r="AP21" i="60"/>
  <c r="AV20" i="60"/>
  <c r="AU20" i="60" s="1"/>
  <c r="AP20" i="60"/>
  <c r="AV19" i="60"/>
  <c r="AU19" i="60" s="1"/>
  <c r="AP19" i="60"/>
  <c r="AV18" i="60"/>
  <c r="AU18" i="60" s="1"/>
  <c r="AP18" i="60"/>
  <c r="AV17" i="60"/>
  <c r="AU17" i="60" s="1"/>
  <c r="AP17" i="60"/>
  <c r="AV16" i="60"/>
  <c r="AU16" i="60" s="1"/>
  <c r="AP16" i="60"/>
  <c r="AV15" i="60"/>
  <c r="AU15" i="60" s="1"/>
  <c r="AT15" i="60"/>
  <c r="AP15" i="60"/>
  <c r="AV14" i="60"/>
  <c r="AU14" i="60" s="1"/>
  <c r="AP14" i="60"/>
  <c r="AV13" i="60"/>
  <c r="AU13" i="60" s="1"/>
  <c r="AT13" i="60"/>
  <c r="AP13" i="60"/>
  <c r="AV12" i="60"/>
  <c r="AU12" i="60" s="1"/>
  <c r="AP12" i="60"/>
  <c r="AV11" i="60"/>
  <c r="AU11" i="60" s="1"/>
  <c r="AT11" i="60"/>
  <c r="AP11" i="60"/>
  <c r="AV10" i="60"/>
  <c r="AU10" i="60"/>
  <c r="AP10" i="60"/>
  <c r="AV9" i="60"/>
  <c r="AP9" i="60"/>
  <c r="AV39" i="59"/>
  <c r="AU39" i="59" s="1"/>
  <c r="AT39" i="59"/>
  <c r="AP39" i="59"/>
  <c r="AV38" i="59"/>
  <c r="AU38" i="59"/>
  <c r="AT38" i="59"/>
  <c r="AP38" i="59"/>
  <c r="AV37" i="59"/>
  <c r="AU37" i="59" s="1"/>
  <c r="AP37" i="59"/>
  <c r="AV36" i="59"/>
  <c r="AU36" i="59" s="1"/>
  <c r="AT36" i="59"/>
  <c r="AP36" i="59"/>
  <c r="AV35" i="59"/>
  <c r="AP35" i="59"/>
  <c r="AV34" i="59"/>
  <c r="AU34" i="59" s="1"/>
  <c r="AT34" i="59"/>
  <c r="AP34" i="59"/>
  <c r="AV33" i="59"/>
  <c r="AU33" i="59" s="1"/>
  <c r="AP33" i="59"/>
  <c r="AV32" i="59"/>
  <c r="AU32" i="59" s="1"/>
  <c r="AT32" i="59"/>
  <c r="AP32" i="59"/>
  <c r="AV31" i="59"/>
  <c r="AU31" i="59" s="1"/>
  <c r="AP31" i="59"/>
  <c r="AV30" i="59"/>
  <c r="AU30" i="59" s="1"/>
  <c r="AT30" i="59"/>
  <c r="AP30" i="59"/>
  <c r="AV29" i="59"/>
  <c r="AP29" i="59"/>
  <c r="AV28" i="59"/>
  <c r="AU28" i="59" s="1"/>
  <c r="AT28" i="59"/>
  <c r="AP28" i="59"/>
  <c r="AV27" i="59"/>
  <c r="AU27" i="59" s="1"/>
  <c r="AP27" i="59"/>
  <c r="AV26" i="59"/>
  <c r="AU26" i="59" s="1"/>
  <c r="AT26" i="59"/>
  <c r="AP26" i="59"/>
  <c r="AV25" i="59"/>
  <c r="AU25" i="59" s="1"/>
  <c r="AP25" i="59"/>
  <c r="AV24" i="59"/>
  <c r="AU24" i="59" s="1"/>
  <c r="AT24" i="59"/>
  <c r="AP24" i="59"/>
  <c r="AV23" i="59"/>
  <c r="AU23" i="59" s="1"/>
  <c r="AP23" i="59"/>
  <c r="AV22" i="59"/>
  <c r="AT22" i="59"/>
  <c r="AP22" i="59"/>
  <c r="AV21" i="59"/>
  <c r="AU21" i="59" s="1"/>
  <c r="AP21" i="59"/>
  <c r="AV20" i="59"/>
  <c r="AU20" i="59" s="1"/>
  <c r="AT20" i="59"/>
  <c r="AP20" i="59"/>
  <c r="AV19" i="59"/>
  <c r="AU19" i="59" s="1"/>
  <c r="AP19" i="59"/>
  <c r="AV18" i="59"/>
  <c r="AU18" i="59" s="1"/>
  <c r="AT18" i="59"/>
  <c r="AP18" i="59"/>
  <c r="AV17" i="59"/>
  <c r="AU17" i="59" s="1"/>
  <c r="AP17" i="59"/>
  <c r="AV16" i="59"/>
  <c r="AU16" i="59"/>
  <c r="AP16" i="59"/>
  <c r="AV15" i="59"/>
  <c r="AU15" i="59" s="1"/>
  <c r="AP15" i="59"/>
  <c r="AV14" i="59"/>
  <c r="AU14" i="59" s="1"/>
  <c r="AP14" i="59"/>
  <c r="AV13" i="59"/>
  <c r="AU13" i="59" s="1"/>
  <c r="AP13" i="59"/>
  <c r="AV12" i="59"/>
  <c r="AP12" i="59"/>
  <c r="AV11" i="59"/>
  <c r="AU11" i="59"/>
  <c r="AT11" i="59"/>
  <c r="AP11" i="59"/>
  <c r="AV10" i="59"/>
  <c r="AU10" i="59" s="1"/>
  <c r="AP10" i="59"/>
  <c r="AV9" i="59"/>
  <c r="AU9" i="59" s="1"/>
  <c r="AT9" i="59"/>
  <c r="AP9" i="59"/>
  <c r="BU39" i="68"/>
  <c r="BT39" i="68"/>
  <c r="BU38" i="68"/>
  <c r="BT38" i="68"/>
  <c r="BU37" i="68"/>
  <c r="BT37" i="68"/>
  <c r="BU36" i="68"/>
  <c r="BT36" i="68"/>
  <c r="BU35" i="68"/>
  <c r="BT35" i="68"/>
  <c r="BU34" i="68"/>
  <c r="BT34" i="68"/>
  <c r="BU33" i="68"/>
  <c r="BT33" i="68"/>
  <c r="BU32" i="68"/>
  <c r="BT32" i="68"/>
  <c r="BU31" i="68"/>
  <c r="BT31" i="68"/>
  <c r="BU30" i="68"/>
  <c r="BT30" i="68"/>
  <c r="BU29" i="68"/>
  <c r="BT29" i="68"/>
  <c r="BU28" i="68"/>
  <c r="BT28" i="68"/>
  <c r="BU27" i="68"/>
  <c r="BT27" i="68"/>
  <c r="BU26" i="68"/>
  <c r="BT26" i="68" s="1"/>
  <c r="BU25" i="68"/>
  <c r="BT25" i="68"/>
  <c r="BU24" i="68"/>
  <c r="BT24" i="68"/>
  <c r="BU23" i="68"/>
  <c r="BT23" i="68"/>
  <c r="BU22" i="68"/>
  <c r="BT22" i="68"/>
  <c r="BU21" i="68"/>
  <c r="BT21" i="68"/>
  <c r="BU20" i="68"/>
  <c r="BT20" i="68"/>
  <c r="BU19" i="68"/>
  <c r="BT19" i="68"/>
  <c r="BU18" i="68"/>
  <c r="BT18" i="68"/>
  <c r="BU17" i="68"/>
  <c r="BT17" i="68"/>
  <c r="BU16" i="68"/>
  <c r="BT16" i="68"/>
  <c r="BU15" i="68"/>
  <c r="BT15" i="68"/>
  <c r="BU14" i="68"/>
  <c r="BT14" i="68"/>
  <c r="BU13" i="68"/>
  <c r="BT13" i="68"/>
  <c r="BU12" i="68"/>
  <c r="BT12" i="68"/>
  <c r="BU11" i="68"/>
  <c r="BT11" i="68"/>
  <c r="BU10" i="68"/>
  <c r="BT10" i="68"/>
  <c r="BU9" i="68"/>
  <c r="BT9" i="68"/>
  <c r="BU39" i="67"/>
  <c r="BT39" i="67"/>
  <c r="BU38" i="67"/>
  <c r="BT38" i="67"/>
  <c r="BU37" i="67"/>
  <c r="BT37" i="67"/>
  <c r="BU36" i="67"/>
  <c r="BT36" i="67"/>
  <c r="BU35" i="67"/>
  <c r="BT35" i="67"/>
  <c r="BU34" i="67"/>
  <c r="BT34" i="67"/>
  <c r="BU33" i="67"/>
  <c r="BT33" i="67"/>
  <c r="BU32" i="67"/>
  <c r="BT32" i="67"/>
  <c r="BU31" i="67"/>
  <c r="BT31" i="67"/>
  <c r="BU30" i="67"/>
  <c r="BT30" i="67"/>
  <c r="BU29" i="67"/>
  <c r="BT29" i="67"/>
  <c r="BU28" i="67"/>
  <c r="BT28" i="67"/>
  <c r="BU27" i="67"/>
  <c r="BT27" i="67"/>
  <c r="BU26" i="67"/>
  <c r="BT26" i="67"/>
  <c r="BU25" i="67"/>
  <c r="BT25" i="67"/>
  <c r="BU24" i="67"/>
  <c r="BT24" i="67"/>
  <c r="BU23" i="67"/>
  <c r="BT23" i="67"/>
  <c r="BU22" i="67"/>
  <c r="BT22" i="67"/>
  <c r="BU21" i="67"/>
  <c r="BT21" i="67" s="1"/>
  <c r="BU20" i="67"/>
  <c r="BT20" i="67"/>
  <c r="BU19" i="67"/>
  <c r="BT19" i="67"/>
  <c r="BU18" i="67"/>
  <c r="BT18" i="67"/>
  <c r="BU17" i="67"/>
  <c r="BT17" i="67"/>
  <c r="BU16" i="67"/>
  <c r="BT16" i="67"/>
  <c r="BU15" i="67"/>
  <c r="BT15" i="67"/>
  <c r="BU14" i="67"/>
  <c r="BT14" i="67" s="1"/>
  <c r="BU13" i="67"/>
  <c r="BT13" i="67"/>
  <c r="BU12" i="67"/>
  <c r="BT12" i="67"/>
  <c r="BU11" i="67"/>
  <c r="BT11" i="67"/>
  <c r="BU10" i="67"/>
  <c r="BT10" i="67"/>
  <c r="BU9" i="67"/>
  <c r="BT9" i="67"/>
  <c r="BU39" i="66"/>
  <c r="BT39" i="66"/>
  <c r="BU38" i="66"/>
  <c r="BT38" i="66" s="1"/>
  <c r="BU37" i="66"/>
  <c r="BT37" i="66"/>
  <c r="BU36" i="66"/>
  <c r="BT36" i="66"/>
  <c r="BU35" i="66"/>
  <c r="BT35" i="66"/>
  <c r="BU34" i="66"/>
  <c r="BT34" i="66"/>
  <c r="BU33" i="66"/>
  <c r="BT33" i="66"/>
  <c r="BU32" i="66"/>
  <c r="BT32" i="66"/>
  <c r="BU31" i="66"/>
  <c r="BT31" i="66"/>
  <c r="BU30" i="66"/>
  <c r="BT30" i="66"/>
  <c r="BU29" i="66"/>
  <c r="BT29" i="66"/>
  <c r="BU28" i="66"/>
  <c r="BT28" i="66"/>
  <c r="BU27" i="66"/>
  <c r="BT27" i="66"/>
  <c r="BU26" i="66"/>
  <c r="BT26" i="66"/>
  <c r="BU25" i="66"/>
  <c r="BT25" i="66"/>
  <c r="BU24" i="66"/>
  <c r="BT24" i="66" s="1"/>
  <c r="BU23" i="66"/>
  <c r="BT23" i="66"/>
  <c r="BU22" i="66"/>
  <c r="BT22" i="66"/>
  <c r="BU21" i="66"/>
  <c r="BT21" i="66"/>
  <c r="BU20" i="66"/>
  <c r="BT20" i="66"/>
  <c r="BU19" i="66"/>
  <c r="BT19" i="66"/>
  <c r="BU18" i="66"/>
  <c r="BT18" i="66"/>
  <c r="BU17" i="66"/>
  <c r="BT17" i="66" s="1"/>
  <c r="BU16" i="66"/>
  <c r="BT16" i="66"/>
  <c r="BU15" i="66"/>
  <c r="BT15" i="66"/>
  <c r="BU14" i="66"/>
  <c r="BT14" i="66"/>
  <c r="BU13" i="66"/>
  <c r="BT13" i="66"/>
  <c r="BU12" i="66"/>
  <c r="BT12" i="66"/>
  <c r="BU11" i="66"/>
  <c r="BT11" i="66"/>
  <c r="BU10" i="66"/>
  <c r="BT10" i="66" s="1"/>
  <c r="BU9" i="66"/>
  <c r="BT9" i="66"/>
  <c r="BU39" i="65"/>
  <c r="BT39" i="65"/>
  <c r="BU38" i="65"/>
  <c r="BT38" i="65"/>
  <c r="BU37" i="65"/>
  <c r="BT37" i="65"/>
  <c r="BU36" i="65"/>
  <c r="BT36" i="65"/>
  <c r="BU35" i="65"/>
  <c r="BT35" i="65"/>
  <c r="BU34" i="65"/>
  <c r="BT34" i="65"/>
  <c r="BU33" i="65"/>
  <c r="BT33" i="65"/>
  <c r="BU32" i="65"/>
  <c r="BT32" i="65"/>
  <c r="BU31" i="65"/>
  <c r="BT31" i="65"/>
  <c r="BU30" i="65"/>
  <c r="BT30" i="65"/>
  <c r="BU29" i="65"/>
  <c r="BT29" i="65"/>
  <c r="BU28" i="65"/>
  <c r="BT28" i="65"/>
  <c r="BU27" i="65"/>
  <c r="BT27" i="65"/>
  <c r="BU26" i="65"/>
  <c r="BT26" i="65"/>
  <c r="BU25" i="65"/>
  <c r="BT25" i="65"/>
  <c r="BU24" i="65"/>
  <c r="BT24" i="65"/>
  <c r="BU23" i="65"/>
  <c r="BT23" i="65"/>
  <c r="BU22" i="65"/>
  <c r="BT22" i="65"/>
  <c r="BU21" i="65"/>
  <c r="BT21" i="65"/>
  <c r="BU20" i="65"/>
  <c r="BT20" i="65"/>
  <c r="BU19" i="65"/>
  <c r="BT19" i="65"/>
  <c r="BU18" i="65"/>
  <c r="BT18" i="65"/>
  <c r="BU17" i="65"/>
  <c r="BT17" i="65"/>
  <c r="BU16" i="65"/>
  <c r="BT16" i="65"/>
  <c r="BU15" i="65"/>
  <c r="BT15" i="65"/>
  <c r="BU14" i="65"/>
  <c r="BT14" i="65"/>
  <c r="BU13" i="65"/>
  <c r="BT13" i="65"/>
  <c r="BU12" i="65"/>
  <c r="BT12" i="65"/>
  <c r="BU11" i="65"/>
  <c r="BT11" i="65"/>
  <c r="BU10" i="65"/>
  <c r="BT10" i="65"/>
  <c r="BU9" i="65"/>
  <c r="BT9" i="65"/>
  <c r="BT39" i="64"/>
  <c r="AT39" i="64"/>
  <c r="BT38" i="64"/>
  <c r="BU38" i="64"/>
  <c r="BT37" i="64"/>
  <c r="AT37" i="64"/>
  <c r="BU36" i="64"/>
  <c r="BT36" i="64" s="1"/>
  <c r="BT35" i="64"/>
  <c r="BU35" i="64"/>
  <c r="BT34" i="64"/>
  <c r="BU34" i="64"/>
  <c r="BT33" i="64"/>
  <c r="BU33" i="64"/>
  <c r="BT32" i="64"/>
  <c r="AT32" i="64"/>
  <c r="BT31" i="64"/>
  <c r="AT31" i="64"/>
  <c r="BT30" i="64"/>
  <c r="BU30" i="64"/>
  <c r="BU29" i="64"/>
  <c r="BT29" i="64" s="1"/>
  <c r="BT28" i="64"/>
  <c r="BU28" i="64"/>
  <c r="BT27" i="64"/>
  <c r="BU27" i="64"/>
  <c r="BT26" i="64"/>
  <c r="BU26" i="64"/>
  <c r="BT25" i="64"/>
  <c r="AT25" i="64"/>
  <c r="BT24" i="64"/>
  <c r="BU24" i="64"/>
  <c r="BT23" i="64"/>
  <c r="AT23" i="64"/>
  <c r="BU22" i="64"/>
  <c r="BT22" i="64"/>
  <c r="BT21" i="64"/>
  <c r="BU21" i="64"/>
  <c r="BU20" i="64"/>
  <c r="BT20" i="64"/>
  <c r="BT19" i="64"/>
  <c r="AT19" i="64"/>
  <c r="BU18" i="64"/>
  <c r="BT18" i="64"/>
  <c r="AT18" i="64"/>
  <c r="BT17" i="64"/>
  <c r="BU17" i="64"/>
  <c r="BU16" i="64"/>
  <c r="BT16" i="64"/>
  <c r="AT16" i="64"/>
  <c r="BU15" i="64"/>
  <c r="BT15" i="64" s="1"/>
  <c r="BU14" i="64"/>
  <c r="BT14" i="64"/>
  <c r="AT14" i="64"/>
  <c r="BT13" i="64"/>
  <c r="AT13" i="64"/>
  <c r="BU12" i="64"/>
  <c r="BT12" i="64"/>
  <c r="BT11" i="64"/>
  <c r="AT11" i="64"/>
  <c r="BU10" i="64"/>
  <c r="BT10" i="64"/>
  <c r="AT9" i="64"/>
  <c r="BT39" i="63"/>
  <c r="BU39" i="63"/>
  <c r="BU38" i="63"/>
  <c r="BT38" i="63"/>
  <c r="BT37" i="63"/>
  <c r="AT37" i="63"/>
  <c r="BU36" i="63"/>
  <c r="BT36" i="63"/>
  <c r="BT35" i="63"/>
  <c r="BU35" i="63"/>
  <c r="BU34" i="63"/>
  <c r="BT34" i="63"/>
  <c r="BT33" i="63"/>
  <c r="BU33" i="63"/>
  <c r="BU32" i="63"/>
  <c r="BT32" i="63" s="1"/>
  <c r="AT32" i="63"/>
  <c r="BT31" i="63"/>
  <c r="BU31" i="63"/>
  <c r="BU30" i="63"/>
  <c r="BT30" i="63"/>
  <c r="AT30" i="63"/>
  <c r="BT29" i="63"/>
  <c r="BU29" i="63"/>
  <c r="BU28" i="63"/>
  <c r="BT28" i="63"/>
  <c r="AT28" i="63"/>
  <c r="BT27" i="63"/>
  <c r="BU27" i="63"/>
  <c r="BU26" i="63"/>
  <c r="BT26" i="63"/>
  <c r="AT26" i="63"/>
  <c r="BU25" i="63"/>
  <c r="BT25" i="63" s="1"/>
  <c r="BU24" i="63"/>
  <c r="BT24" i="63"/>
  <c r="AT24" i="63"/>
  <c r="BT23" i="63"/>
  <c r="BU23" i="63"/>
  <c r="BU22" i="63"/>
  <c r="BT22" i="63"/>
  <c r="AT22" i="63"/>
  <c r="BT21" i="63"/>
  <c r="AT21" i="63"/>
  <c r="BU20" i="63"/>
  <c r="BT20" i="63"/>
  <c r="BT19" i="63"/>
  <c r="AT19" i="63"/>
  <c r="BU18" i="63"/>
  <c r="BT18" i="63" s="1"/>
  <c r="BT17" i="63"/>
  <c r="AT17" i="63"/>
  <c r="BU16" i="63"/>
  <c r="BT16" i="63"/>
  <c r="BT15" i="63"/>
  <c r="BU15" i="63"/>
  <c r="BU14" i="63"/>
  <c r="BT14" i="63"/>
  <c r="BT13" i="63"/>
  <c r="BU13" i="63"/>
  <c r="BU12" i="63"/>
  <c r="BT12" i="63"/>
  <c r="AT12" i="63"/>
  <c r="BU11" i="63"/>
  <c r="BT11" i="63" s="1"/>
  <c r="BU10" i="63"/>
  <c r="BT10" i="63"/>
  <c r="BT9" i="63"/>
  <c r="BU39" i="62"/>
  <c r="BT39" i="62"/>
  <c r="BU38" i="62"/>
  <c r="BT38" i="62"/>
  <c r="AT38" i="62"/>
  <c r="BT37" i="62"/>
  <c r="BU37" i="62"/>
  <c r="BU36" i="62"/>
  <c r="BT36" i="62"/>
  <c r="AT36" i="62"/>
  <c r="BT35" i="62"/>
  <c r="BU35" i="62"/>
  <c r="AT34" i="62"/>
  <c r="BT33" i="62"/>
  <c r="BU33" i="62"/>
  <c r="BT32" i="62"/>
  <c r="AT32" i="62"/>
  <c r="BT31" i="62"/>
  <c r="BU31" i="62"/>
  <c r="BT30" i="62"/>
  <c r="BU30" i="62"/>
  <c r="BT29" i="62"/>
  <c r="BU29" i="62"/>
  <c r="BT28" i="62"/>
  <c r="BU28" i="62"/>
  <c r="BU27" i="62"/>
  <c r="BT27" i="62" s="1"/>
  <c r="BT26" i="62"/>
  <c r="BU26" i="62"/>
  <c r="BT25" i="62"/>
  <c r="BU25" i="62"/>
  <c r="BT24" i="62"/>
  <c r="BU24" i="62"/>
  <c r="BT23" i="62"/>
  <c r="BU23" i="62"/>
  <c r="BT22" i="62"/>
  <c r="BU22" i="62"/>
  <c r="BT21" i="62"/>
  <c r="BU21" i="62"/>
  <c r="BU20" i="62"/>
  <c r="BT20" i="62" s="1"/>
  <c r="BU19" i="62"/>
  <c r="BT19" i="62"/>
  <c r="AT19" i="62"/>
  <c r="BT18" i="62"/>
  <c r="BU18" i="62"/>
  <c r="BU17" i="62"/>
  <c r="BT17" i="62"/>
  <c r="AT17" i="62"/>
  <c r="BT16" i="62"/>
  <c r="BU16" i="62"/>
  <c r="BU15" i="62"/>
  <c r="BT15" i="62"/>
  <c r="AT15" i="62"/>
  <c r="BT14" i="62"/>
  <c r="BU14" i="62"/>
  <c r="BU13" i="62"/>
  <c r="BT13" i="62" s="1"/>
  <c r="AT13" i="62"/>
  <c r="BT12" i="62"/>
  <c r="BU12" i="62"/>
  <c r="BU11" i="62"/>
  <c r="BT11" i="62"/>
  <c r="BT10" i="62"/>
  <c r="BU10" i="62"/>
  <c r="BU9" i="62"/>
  <c r="BT9" i="62"/>
  <c r="BT39" i="61"/>
  <c r="AT39" i="61"/>
  <c r="BU38" i="61"/>
  <c r="BT38" i="61"/>
  <c r="AT37" i="61"/>
  <c r="BT36" i="61"/>
  <c r="BT35" i="61"/>
  <c r="AT35" i="61"/>
  <c r="BU34" i="61"/>
  <c r="BT34" i="61"/>
  <c r="BT33" i="61"/>
  <c r="BU33" i="61"/>
  <c r="BU32" i="61"/>
  <c r="BT32" i="61"/>
  <c r="AT32" i="61"/>
  <c r="BT31" i="61"/>
  <c r="BU31" i="61"/>
  <c r="BU30" i="61"/>
  <c r="BT30" i="61" s="1"/>
  <c r="BT29" i="61"/>
  <c r="AT29" i="61"/>
  <c r="BT28" i="61"/>
  <c r="BT27" i="61"/>
  <c r="BU27" i="61"/>
  <c r="BU26" i="61"/>
  <c r="BT26" i="61"/>
  <c r="AT26" i="61"/>
  <c r="BT25" i="61"/>
  <c r="BU25" i="61"/>
  <c r="BT24" i="61"/>
  <c r="AT23" i="61"/>
  <c r="BT22" i="61"/>
  <c r="BT21" i="61"/>
  <c r="AT21" i="61"/>
  <c r="BU20" i="61"/>
  <c r="BT20" i="61"/>
  <c r="BT19" i="61"/>
  <c r="BT18" i="61"/>
  <c r="BT17" i="61"/>
  <c r="AT16" i="61"/>
  <c r="BT15" i="61"/>
  <c r="BU15" i="61"/>
  <c r="BT14" i="61"/>
  <c r="BT13" i="61"/>
  <c r="AT13" i="61"/>
  <c r="BU12" i="61"/>
  <c r="BT12" i="61"/>
  <c r="BT11" i="61"/>
  <c r="AT11" i="61"/>
  <c r="BT9" i="61"/>
  <c r="BU39" i="60"/>
  <c r="BT39" i="60"/>
  <c r="BT38" i="60"/>
  <c r="BU38" i="60"/>
  <c r="BU37" i="60"/>
  <c r="BT37" i="60"/>
  <c r="AT37" i="60"/>
  <c r="BT36" i="60"/>
  <c r="BU36" i="60"/>
  <c r="BU35" i="60"/>
  <c r="BT35" i="60"/>
  <c r="AT35" i="60"/>
  <c r="BT34" i="60"/>
  <c r="BT33" i="60"/>
  <c r="AT33" i="60"/>
  <c r="BU32" i="60"/>
  <c r="BT32" i="60" s="1"/>
  <c r="BT31" i="60"/>
  <c r="AT31" i="60"/>
  <c r="BU30" i="60"/>
  <c r="BT30" i="60"/>
  <c r="BT29" i="60"/>
  <c r="BU29" i="60"/>
  <c r="BT28" i="60"/>
  <c r="AT28" i="60"/>
  <c r="BT27" i="60"/>
  <c r="BT26" i="60"/>
  <c r="BU26" i="60"/>
  <c r="BU25" i="60"/>
  <c r="BT25" i="60" s="1"/>
  <c r="BT24" i="60"/>
  <c r="BU24" i="60"/>
  <c r="BU23" i="60"/>
  <c r="BT23" i="60"/>
  <c r="BT22" i="60"/>
  <c r="AT22" i="60"/>
  <c r="BT21" i="60"/>
  <c r="AT21" i="60"/>
  <c r="BT20" i="60"/>
  <c r="AT20" i="60"/>
  <c r="AT19" i="60"/>
  <c r="BT18" i="60"/>
  <c r="BU18" i="60"/>
  <c r="BT17" i="60"/>
  <c r="AT17" i="60"/>
  <c r="BT16" i="60"/>
  <c r="AT16" i="60"/>
  <c r="BT15" i="60"/>
  <c r="BU14" i="60"/>
  <c r="BT14" i="60"/>
  <c r="AT14" i="60"/>
  <c r="BT13" i="60"/>
  <c r="BU13" i="60"/>
  <c r="AT12" i="60"/>
  <c r="BT11" i="60"/>
  <c r="BU11" i="60"/>
  <c r="BT10" i="60"/>
  <c r="AT10" i="60"/>
  <c r="BT9" i="60"/>
  <c r="BU39" i="59"/>
  <c r="BT39" i="59"/>
  <c r="BU38" i="59"/>
  <c r="BT38" i="59"/>
  <c r="BT37" i="59"/>
  <c r="BU37" i="59"/>
  <c r="BU36" i="59"/>
  <c r="BT36" i="59"/>
  <c r="AT35" i="59"/>
  <c r="BT34" i="59"/>
  <c r="BU33" i="59"/>
  <c r="BT33" i="59"/>
  <c r="AT33" i="59"/>
  <c r="BT32" i="59"/>
  <c r="BU32" i="59"/>
  <c r="BU31" i="59"/>
  <c r="BT31" i="59"/>
  <c r="AT31" i="59"/>
  <c r="BT30" i="59"/>
  <c r="BU30" i="59"/>
  <c r="AT29" i="59"/>
  <c r="BT28" i="59"/>
  <c r="BT27" i="59"/>
  <c r="BU27" i="59"/>
  <c r="BU26" i="59"/>
  <c r="BT26" i="59"/>
  <c r="BT25" i="59"/>
  <c r="BU25" i="59"/>
  <c r="BU24" i="59"/>
  <c r="BT24" i="59"/>
  <c r="BT23" i="59"/>
  <c r="AT23" i="59"/>
  <c r="BU21" i="59"/>
  <c r="BT21" i="59"/>
  <c r="AT21" i="59"/>
  <c r="BT20" i="59"/>
  <c r="BU20" i="59"/>
  <c r="BU19" i="59"/>
  <c r="BT19" i="59"/>
  <c r="AT19" i="59"/>
  <c r="BT18" i="59"/>
  <c r="BU18" i="59"/>
  <c r="BT17" i="59"/>
  <c r="AT17" i="59"/>
  <c r="BT16" i="59"/>
  <c r="AT16" i="59"/>
  <c r="BU15" i="59"/>
  <c r="BT15" i="59" s="1"/>
  <c r="BU14" i="59"/>
  <c r="BT14" i="59"/>
  <c r="AT14" i="59"/>
  <c r="BT13" i="59"/>
  <c r="BU13" i="59"/>
  <c r="BU12" i="59"/>
  <c r="BT12" i="59"/>
  <c r="AT12" i="59"/>
  <c r="BT11" i="59"/>
  <c r="BT10" i="59"/>
  <c r="BU9" i="59"/>
  <c r="BT9" i="59"/>
  <c r="BU39" i="52"/>
  <c r="BT39" i="52" s="1"/>
  <c r="BT38" i="52"/>
  <c r="AT38" i="52"/>
  <c r="BT37" i="52"/>
  <c r="BU37" i="52"/>
  <c r="BT36" i="52"/>
  <c r="AT36" i="52"/>
  <c r="BT35" i="52"/>
  <c r="BU35" i="52"/>
  <c r="BT34" i="52"/>
  <c r="BU34" i="52"/>
  <c r="BT33" i="52"/>
  <c r="BU33" i="52"/>
  <c r="BT32" i="52"/>
  <c r="BU32" i="52"/>
  <c r="BU31" i="52"/>
  <c r="BT31" i="52" s="1"/>
  <c r="BT30" i="52"/>
  <c r="BU30" i="52"/>
  <c r="BT29" i="52"/>
  <c r="BU29" i="52"/>
  <c r="BT28" i="52"/>
  <c r="BU28" i="52"/>
  <c r="BT27" i="52"/>
  <c r="BU27" i="52"/>
  <c r="BT26" i="52"/>
  <c r="AT26" i="52"/>
  <c r="BT25" i="52"/>
  <c r="BU25" i="52"/>
  <c r="BU24" i="52"/>
  <c r="BT24" i="52" s="1"/>
  <c r="BT23" i="52"/>
  <c r="BU23" i="52"/>
  <c r="BT22" i="52"/>
  <c r="BU22" i="52"/>
  <c r="BT21" i="52"/>
  <c r="BU21" i="52"/>
  <c r="BT20" i="52"/>
  <c r="AT20" i="52"/>
  <c r="BT19" i="52"/>
  <c r="BU19" i="52"/>
  <c r="BU18" i="52"/>
  <c r="BT18" i="52" s="1"/>
  <c r="BT17" i="52"/>
  <c r="BU17" i="52"/>
  <c r="BT16" i="52"/>
  <c r="BU16" i="52"/>
  <c r="BT15" i="52"/>
  <c r="BU15" i="52"/>
  <c r="BT14" i="52"/>
  <c r="AT14" i="52"/>
  <c r="BU13" i="52"/>
  <c r="BT13" i="52"/>
  <c r="BT12" i="52"/>
  <c r="AT12" i="52"/>
  <c r="BU11" i="52"/>
  <c r="BT11" i="52"/>
  <c r="BT10" i="52"/>
  <c r="BU10" i="52"/>
  <c r="BU9" i="52"/>
  <c r="BT9" i="52"/>
  <c r="BU10" i="58"/>
  <c r="BU11" i="58"/>
  <c r="BU12" i="58"/>
  <c r="BU13" i="58"/>
  <c r="BU14" i="58"/>
  <c r="BT14" i="58" s="1"/>
  <c r="BU15" i="58"/>
  <c r="BU16" i="58"/>
  <c r="BU17" i="58"/>
  <c r="BU18" i="58"/>
  <c r="BU19" i="58"/>
  <c r="BU20" i="58"/>
  <c r="BU21" i="58"/>
  <c r="BU22" i="58"/>
  <c r="BT22" i="58" s="1"/>
  <c r="BU23" i="58"/>
  <c r="BU24" i="58"/>
  <c r="BU25" i="58"/>
  <c r="BU26" i="58"/>
  <c r="BU27" i="58"/>
  <c r="BU28" i="58"/>
  <c r="BU29" i="58"/>
  <c r="BT29" i="58" s="1"/>
  <c r="BU30" i="58"/>
  <c r="BU31" i="58"/>
  <c r="BU32" i="58"/>
  <c r="BU33" i="58"/>
  <c r="BU34" i="58"/>
  <c r="BU35" i="58"/>
  <c r="BT35" i="58" s="1"/>
  <c r="BU36" i="58"/>
  <c r="BU37" i="58"/>
  <c r="BU38" i="58"/>
  <c r="BU39" i="58"/>
  <c r="BU9" i="58"/>
  <c r="AV39" i="58"/>
  <c r="AU39" i="58" s="1"/>
  <c r="AT39" i="58"/>
  <c r="AV38" i="58"/>
  <c r="AU38" i="58" s="1"/>
  <c r="AT38" i="58"/>
  <c r="AV37" i="58"/>
  <c r="AU37" i="58" s="1"/>
  <c r="AT37" i="58"/>
  <c r="AV36" i="58"/>
  <c r="AU36" i="58" s="1"/>
  <c r="AT36" i="58"/>
  <c r="AV35" i="58"/>
  <c r="AU35" i="58" s="1"/>
  <c r="AT35" i="58"/>
  <c r="AV34" i="58"/>
  <c r="AU34" i="58" s="1"/>
  <c r="AT34" i="58"/>
  <c r="AV33" i="58"/>
  <c r="AU33" i="58" s="1"/>
  <c r="AT33" i="58"/>
  <c r="AV32" i="58"/>
  <c r="AU32" i="58" s="1"/>
  <c r="AT32" i="58"/>
  <c r="AV31" i="58"/>
  <c r="AU31" i="58" s="1"/>
  <c r="AT31" i="58"/>
  <c r="AV30" i="58"/>
  <c r="AU30" i="58" s="1"/>
  <c r="AT30" i="58"/>
  <c r="AV29" i="58"/>
  <c r="AU29" i="58" s="1"/>
  <c r="AT29" i="58"/>
  <c r="AV28" i="58"/>
  <c r="AU28" i="58" s="1"/>
  <c r="AT28" i="58"/>
  <c r="AV27" i="58"/>
  <c r="AU27" i="58" s="1"/>
  <c r="AT27" i="58"/>
  <c r="AV26" i="58"/>
  <c r="AU26" i="58" s="1"/>
  <c r="AT26" i="58"/>
  <c r="AV25" i="58"/>
  <c r="AU25" i="58" s="1"/>
  <c r="AT25" i="58"/>
  <c r="AV24" i="58"/>
  <c r="AU24" i="58" s="1"/>
  <c r="AT24" i="58"/>
  <c r="AV23" i="58"/>
  <c r="AU23" i="58" s="1"/>
  <c r="AT23" i="58"/>
  <c r="AV22" i="58"/>
  <c r="AU22" i="58" s="1"/>
  <c r="AT22" i="58"/>
  <c r="AV21" i="58"/>
  <c r="AU21" i="58" s="1"/>
  <c r="AT21" i="58"/>
  <c r="AV20" i="58"/>
  <c r="AU20" i="58" s="1"/>
  <c r="AT20" i="58"/>
  <c r="AV19" i="58"/>
  <c r="AU19" i="58" s="1"/>
  <c r="AT19" i="58"/>
  <c r="AV18" i="58"/>
  <c r="AU18" i="58" s="1"/>
  <c r="AT18" i="58"/>
  <c r="AV17" i="58"/>
  <c r="AU17" i="58" s="1"/>
  <c r="AT17" i="58"/>
  <c r="AV16" i="58"/>
  <c r="AU16" i="58" s="1"/>
  <c r="AT16" i="58"/>
  <c r="AV15" i="58"/>
  <c r="AU15" i="58" s="1"/>
  <c r="AT15" i="58"/>
  <c r="AV14" i="58"/>
  <c r="AU14" i="58" s="1"/>
  <c r="AT14" i="58"/>
  <c r="AV13" i="58"/>
  <c r="AU13" i="58" s="1"/>
  <c r="AT13" i="58"/>
  <c r="AV12" i="58"/>
  <c r="AU12" i="58" s="1"/>
  <c r="AT12" i="58"/>
  <c r="AV11" i="58"/>
  <c r="AU11" i="58" s="1"/>
  <c r="AT11" i="58"/>
  <c r="AV10" i="58"/>
  <c r="AU10" i="58" s="1"/>
  <c r="AT10" i="58"/>
  <c r="AV9" i="58"/>
  <c r="AT9" i="58"/>
  <c r="AP39" i="58"/>
  <c r="AP38" i="58"/>
  <c r="AP37" i="58"/>
  <c r="AP36" i="58"/>
  <c r="AP35" i="58"/>
  <c r="AP34" i="58"/>
  <c r="AP33" i="58"/>
  <c r="AP32" i="58"/>
  <c r="AP31" i="58"/>
  <c r="AP30" i="58"/>
  <c r="AP29" i="58"/>
  <c r="AP28" i="58"/>
  <c r="AP27" i="58"/>
  <c r="AP26" i="58"/>
  <c r="AP25" i="58"/>
  <c r="AP24" i="58"/>
  <c r="AP23" i="58"/>
  <c r="AP22" i="58"/>
  <c r="AP21" i="58"/>
  <c r="AP20" i="58"/>
  <c r="AP19" i="58"/>
  <c r="AP18" i="58"/>
  <c r="AP17" i="58"/>
  <c r="AP16" i="58"/>
  <c r="AP15" i="58"/>
  <c r="AP14" i="58"/>
  <c r="AP13" i="58"/>
  <c r="AP12" i="58"/>
  <c r="AP11" i="58"/>
  <c r="AP10" i="58"/>
  <c r="AP9" i="58"/>
  <c r="BR43" i="64"/>
  <c r="BR42" i="64"/>
  <c r="BR41" i="64"/>
  <c r="BR40" i="64"/>
  <c r="BT39" i="58"/>
  <c r="BT38" i="58"/>
  <c r="BT37" i="58"/>
  <c r="BT36" i="58"/>
  <c r="BT34" i="58"/>
  <c r="BT33" i="58"/>
  <c r="BT32" i="58"/>
  <c r="BT31" i="58"/>
  <c r="BT30" i="58"/>
  <c r="BT28" i="58"/>
  <c r="BT27" i="58"/>
  <c r="BT26" i="58"/>
  <c r="BT25" i="58"/>
  <c r="BT24" i="58"/>
  <c r="BT23" i="58"/>
  <c r="BT21" i="58"/>
  <c r="BT20" i="58"/>
  <c r="BT19" i="58"/>
  <c r="BT18" i="58"/>
  <c r="BT17" i="58"/>
  <c r="BT16" i="58"/>
  <c r="BT15" i="58"/>
  <c r="BT13" i="58"/>
  <c r="BT12" i="58"/>
  <c r="BT11" i="58"/>
  <c r="BT10" i="58"/>
  <c r="AV10" i="52"/>
  <c r="AU10" i="52" s="1"/>
  <c r="AV11" i="52"/>
  <c r="AU11" i="52" s="1"/>
  <c r="AV12" i="52"/>
  <c r="AU12" i="52" s="1"/>
  <c r="AV13" i="52"/>
  <c r="AU13" i="52" s="1"/>
  <c r="AV14" i="52"/>
  <c r="AU14" i="52" s="1"/>
  <c r="AV15" i="52"/>
  <c r="AU15" i="52" s="1"/>
  <c r="AV16" i="52"/>
  <c r="AU16" i="52" s="1"/>
  <c r="AV17" i="52"/>
  <c r="AU17" i="52" s="1"/>
  <c r="AV18" i="52"/>
  <c r="AV19" i="52"/>
  <c r="AU19" i="52" s="1"/>
  <c r="AV20" i="52"/>
  <c r="AU20" i="52" s="1"/>
  <c r="AV21" i="52"/>
  <c r="AU21" i="52" s="1"/>
  <c r="AV22" i="52"/>
  <c r="AU22" i="52" s="1"/>
  <c r="AV23" i="52"/>
  <c r="AU23" i="52" s="1"/>
  <c r="AV24" i="52"/>
  <c r="AU24" i="52" s="1"/>
  <c r="AV25" i="52"/>
  <c r="AU25" i="52" s="1"/>
  <c r="AV26" i="52"/>
  <c r="AU26" i="52" s="1"/>
  <c r="AV27" i="52"/>
  <c r="AU27" i="52" s="1"/>
  <c r="AV28" i="52"/>
  <c r="AU28" i="52" s="1"/>
  <c r="AV29" i="52"/>
  <c r="AU29" i="52" s="1"/>
  <c r="AV30" i="52"/>
  <c r="AV31" i="52"/>
  <c r="AU31" i="52" s="1"/>
  <c r="AV32" i="52"/>
  <c r="AU32" i="52" s="1"/>
  <c r="AV33" i="52"/>
  <c r="AU33" i="52" s="1"/>
  <c r="AV34" i="52"/>
  <c r="AU34" i="52" s="1"/>
  <c r="AV35" i="52"/>
  <c r="AU35" i="52" s="1"/>
  <c r="AV36" i="52"/>
  <c r="AV37" i="52"/>
  <c r="AU37" i="52" s="1"/>
  <c r="AV38" i="52"/>
  <c r="AU38" i="52" s="1"/>
  <c r="AV39" i="52"/>
  <c r="AU39" i="52" s="1"/>
  <c r="AV9" i="52"/>
  <c r="AU18" i="52"/>
  <c r="AU30" i="52"/>
  <c r="AU36" i="52"/>
  <c r="AT13" i="52"/>
  <c r="AT17" i="52"/>
  <c r="AT19" i="52"/>
  <c r="AT23" i="52"/>
  <c r="AT25" i="52"/>
  <c r="AT29" i="52"/>
  <c r="AT31" i="52"/>
  <c r="AT35" i="52"/>
  <c r="AT37" i="52"/>
  <c r="AT39" i="52"/>
  <c r="AT33" i="52"/>
  <c r="AT28" i="52"/>
  <c r="AT27" i="52"/>
  <c r="AT21" i="52"/>
  <c r="AT16" i="52"/>
  <c r="AT15" i="52"/>
  <c r="AT9" i="52"/>
  <c r="AE39" i="52"/>
  <c r="AE38" i="52"/>
  <c r="AE37" i="52"/>
  <c r="AE36" i="52"/>
  <c r="AE35" i="52"/>
  <c r="AE34" i="52"/>
  <c r="AE33" i="52"/>
  <c r="AE32" i="52"/>
  <c r="AE31" i="52"/>
  <c r="AE30" i="52"/>
  <c r="AE29" i="52"/>
  <c r="AE28" i="52"/>
  <c r="AE27" i="52"/>
  <c r="AE26" i="52"/>
  <c r="AE25" i="52"/>
  <c r="AE24" i="52"/>
  <c r="AE23" i="52"/>
  <c r="AE22" i="52"/>
  <c r="AE21" i="52"/>
  <c r="AE20" i="52"/>
  <c r="AE19" i="52"/>
  <c r="AE18" i="52"/>
  <c r="AE17" i="52"/>
  <c r="AE16" i="52"/>
  <c r="AE15" i="52"/>
  <c r="AE14" i="52"/>
  <c r="AE13" i="52"/>
  <c r="AE12" i="52"/>
  <c r="AE11" i="52"/>
  <c r="AE10" i="52"/>
  <c r="Z39" i="52"/>
  <c r="AB39" i="52" s="1"/>
  <c r="AA39" i="52"/>
  <c r="Z10" i="52"/>
  <c r="AA10" i="52"/>
  <c r="Z11" i="52"/>
  <c r="AA11" i="52"/>
  <c r="Z12" i="52"/>
  <c r="AA12" i="52"/>
  <c r="Z13" i="52"/>
  <c r="AA13" i="52"/>
  <c r="Z14" i="52"/>
  <c r="AA14" i="52"/>
  <c r="AB14" i="52"/>
  <c r="Z15" i="52"/>
  <c r="AA15" i="52"/>
  <c r="Z16" i="52"/>
  <c r="AA16" i="52"/>
  <c r="AB16" i="52"/>
  <c r="Z17" i="52"/>
  <c r="AA17" i="52"/>
  <c r="Z18" i="52"/>
  <c r="AA18" i="52"/>
  <c r="Z19" i="52"/>
  <c r="AA19" i="52"/>
  <c r="Z20" i="52"/>
  <c r="AB20" i="52" s="1"/>
  <c r="AA20" i="52"/>
  <c r="Z21" i="52"/>
  <c r="AA21" i="52"/>
  <c r="Z22" i="52"/>
  <c r="AA22" i="52"/>
  <c r="Z23" i="52"/>
  <c r="AA23" i="52"/>
  <c r="Z24" i="52"/>
  <c r="AA24" i="52"/>
  <c r="Z25" i="52"/>
  <c r="AA25" i="52"/>
  <c r="Z26" i="52"/>
  <c r="AB26" i="52" s="1"/>
  <c r="AA26" i="52"/>
  <c r="Z27" i="52"/>
  <c r="AA27" i="52"/>
  <c r="Z28" i="52"/>
  <c r="AA28" i="52"/>
  <c r="Z29" i="52"/>
  <c r="AB29" i="52" s="1"/>
  <c r="AA29" i="52"/>
  <c r="Z30" i="52"/>
  <c r="AB30" i="52" s="1"/>
  <c r="AA30" i="52"/>
  <c r="Z31" i="52"/>
  <c r="AA31" i="52"/>
  <c r="Z32" i="52"/>
  <c r="AA32" i="52"/>
  <c r="AB32" i="52"/>
  <c r="Z33" i="52"/>
  <c r="AA33" i="52"/>
  <c r="Z34" i="52"/>
  <c r="AB34" i="52" s="1"/>
  <c r="AA34" i="52"/>
  <c r="Z35" i="52"/>
  <c r="AB35" i="52" s="1"/>
  <c r="AA35" i="52"/>
  <c r="Z36" i="52"/>
  <c r="AB36" i="52" s="1"/>
  <c r="AA36" i="52"/>
  <c r="Z37" i="52"/>
  <c r="AA37" i="52"/>
  <c r="Z38" i="52"/>
  <c r="AA38" i="52"/>
  <c r="AB38" i="52"/>
  <c r="Q10" i="52"/>
  <c r="Q11" i="52"/>
  <c r="Q12" i="52"/>
  <c r="Q13" i="52"/>
  <c r="Q14" i="52"/>
  <c r="Q15" i="52"/>
  <c r="Q16" i="52"/>
  <c r="Q17" i="52"/>
  <c r="Q18" i="52"/>
  <c r="Q19" i="52"/>
  <c r="Q20" i="52"/>
  <c r="Q21" i="52"/>
  <c r="Q22" i="52"/>
  <c r="Q23" i="52"/>
  <c r="Q24" i="52"/>
  <c r="Q25" i="52"/>
  <c r="Q26" i="52"/>
  <c r="Q27" i="52"/>
  <c r="Q28" i="52"/>
  <c r="Q29" i="52"/>
  <c r="Q30" i="52"/>
  <c r="Q31" i="52"/>
  <c r="Q32" i="52"/>
  <c r="Q33" i="52"/>
  <c r="Q34" i="52"/>
  <c r="Q35" i="52"/>
  <c r="Q36" i="52"/>
  <c r="Q37" i="52"/>
  <c r="Q38" i="52"/>
  <c r="Q39" i="52"/>
  <c r="N10" i="52"/>
  <c r="N11" i="52"/>
  <c r="N12" i="52"/>
  <c r="N13" i="52"/>
  <c r="N14" i="52"/>
  <c r="N15" i="52"/>
  <c r="N16" i="52"/>
  <c r="N17" i="52"/>
  <c r="N18" i="52"/>
  <c r="N19" i="52"/>
  <c r="N20" i="52"/>
  <c r="N21" i="52"/>
  <c r="N22" i="52"/>
  <c r="N23" i="52"/>
  <c r="N24" i="52"/>
  <c r="N25" i="52"/>
  <c r="N26" i="52"/>
  <c r="N27" i="52"/>
  <c r="N28" i="52"/>
  <c r="N29" i="52"/>
  <c r="N30" i="52"/>
  <c r="N31" i="52"/>
  <c r="N32" i="52"/>
  <c r="N33" i="52"/>
  <c r="N34" i="52"/>
  <c r="N35" i="52"/>
  <c r="N36" i="52"/>
  <c r="N37" i="52"/>
  <c r="N38" i="52"/>
  <c r="N39" i="52"/>
  <c r="K10" i="52"/>
  <c r="K11" i="52"/>
  <c r="K12" i="52"/>
  <c r="K13" i="52"/>
  <c r="K14" i="52"/>
  <c r="K15" i="52"/>
  <c r="K16" i="52"/>
  <c r="K17" i="52"/>
  <c r="K18" i="52"/>
  <c r="K19" i="52"/>
  <c r="K20" i="52"/>
  <c r="K21" i="52"/>
  <c r="K22" i="52"/>
  <c r="K23" i="52"/>
  <c r="K24" i="52"/>
  <c r="K25" i="52"/>
  <c r="K26" i="52"/>
  <c r="K27" i="52"/>
  <c r="K28" i="52"/>
  <c r="K29" i="52"/>
  <c r="K30" i="52"/>
  <c r="K31" i="52"/>
  <c r="K32" i="52"/>
  <c r="K33" i="52"/>
  <c r="K34" i="52"/>
  <c r="K35" i="52"/>
  <c r="K36" i="52"/>
  <c r="K37" i="52"/>
  <c r="K38" i="52"/>
  <c r="K39" i="52"/>
  <c r="AP39" i="52"/>
  <c r="AP38" i="52"/>
  <c r="AP37" i="52"/>
  <c r="AP36" i="52"/>
  <c r="AP35" i="52"/>
  <c r="AP34" i="52"/>
  <c r="AP33" i="52"/>
  <c r="AP32" i="52"/>
  <c r="AP31" i="52"/>
  <c r="AP30" i="52"/>
  <c r="AP29" i="52"/>
  <c r="AP28" i="52"/>
  <c r="AP27" i="52"/>
  <c r="AP26" i="52"/>
  <c r="AP25" i="52"/>
  <c r="AP24" i="52"/>
  <c r="AP23" i="52"/>
  <c r="AP22" i="52"/>
  <c r="AP21" i="52"/>
  <c r="AP20" i="52"/>
  <c r="AP19" i="52"/>
  <c r="AP18" i="52"/>
  <c r="AP17" i="52"/>
  <c r="AP16" i="52"/>
  <c r="AP15" i="52"/>
  <c r="AP14" i="52"/>
  <c r="AP13" i="52"/>
  <c r="AP12" i="52"/>
  <c r="AP11" i="52"/>
  <c r="AP10" i="52"/>
  <c r="AP9" i="52"/>
  <c r="BU41" i="67" l="1"/>
  <c r="BT41" i="67" s="1"/>
  <c r="AO20" i="41" s="1"/>
  <c r="BU41" i="66"/>
  <c r="AP41" i="68"/>
  <c r="H21" i="41" s="1"/>
  <c r="AP43" i="68"/>
  <c r="AP42" i="68"/>
  <c r="BX41" i="68"/>
  <c r="AU9" i="68"/>
  <c r="AV41" i="68"/>
  <c r="I21" i="41" s="1"/>
  <c r="AV42" i="68"/>
  <c r="AV43" i="68"/>
  <c r="BU41" i="68"/>
  <c r="BT43" i="68"/>
  <c r="BT42" i="68"/>
  <c r="AT42" i="68"/>
  <c r="AT43" i="68"/>
  <c r="AT41" i="68"/>
  <c r="J21" i="41" s="1"/>
  <c r="AP42" i="67"/>
  <c r="AP43" i="67"/>
  <c r="AP41" i="67"/>
  <c r="H20" i="41" s="1"/>
  <c r="BX41" i="67"/>
  <c r="AU9" i="67"/>
  <c r="AV41" i="67"/>
  <c r="I20" i="41" s="1"/>
  <c r="AV42" i="67"/>
  <c r="AV43" i="67"/>
  <c r="BT42" i="67"/>
  <c r="BT43" i="67"/>
  <c r="AT43" i="67"/>
  <c r="AT41" i="67"/>
  <c r="J20" i="41" s="1"/>
  <c r="AT42" i="67"/>
  <c r="AU41" i="66"/>
  <c r="K19" i="41" s="1"/>
  <c r="AU43" i="66"/>
  <c r="AU42" i="66"/>
  <c r="AV42" i="66"/>
  <c r="AV43" i="66"/>
  <c r="AV41" i="66"/>
  <c r="I19" i="41" s="1"/>
  <c r="BX41" i="66"/>
  <c r="AP42" i="66"/>
  <c r="AP43" i="66"/>
  <c r="AP41" i="66"/>
  <c r="H19" i="41" s="1"/>
  <c r="BT42" i="66"/>
  <c r="BT43" i="66"/>
  <c r="AT43" i="66"/>
  <c r="AT42" i="66"/>
  <c r="AT41" i="66"/>
  <c r="J19" i="41" s="1"/>
  <c r="AV42" i="65"/>
  <c r="AV43" i="65"/>
  <c r="AV41" i="65"/>
  <c r="I18" i="41" s="1"/>
  <c r="AP43" i="65"/>
  <c r="AP42" i="65"/>
  <c r="AP41" i="65"/>
  <c r="H18" i="41" s="1"/>
  <c r="BX41" i="65"/>
  <c r="AU9" i="65"/>
  <c r="BU41" i="65"/>
  <c r="AT41" i="65"/>
  <c r="J18" i="41" s="1"/>
  <c r="AT43" i="65"/>
  <c r="AT42" i="65"/>
  <c r="BT43" i="65"/>
  <c r="BT42" i="65"/>
  <c r="BU41" i="58"/>
  <c r="BT41" i="58" s="1"/>
  <c r="BX41" i="52"/>
  <c r="AB33" i="52"/>
  <c r="AB28" i="52"/>
  <c r="AB31" i="52"/>
  <c r="AB37" i="52"/>
  <c r="AB18" i="52"/>
  <c r="AB10" i="52"/>
  <c r="AB22" i="52"/>
  <c r="AB17" i="52"/>
  <c r="AB24" i="52"/>
  <c r="AB12" i="52"/>
  <c r="AP43" i="64"/>
  <c r="AP42" i="64"/>
  <c r="AP41" i="64"/>
  <c r="H17" i="41" s="1"/>
  <c r="AU9" i="64"/>
  <c r="AU42" i="64" s="1"/>
  <c r="AV43" i="64"/>
  <c r="AV41" i="64"/>
  <c r="I17" i="41" s="1"/>
  <c r="AV42" i="64"/>
  <c r="BS41" i="63"/>
  <c r="BS40" i="63"/>
  <c r="BS42" i="63"/>
  <c r="BS43" i="63"/>
  <c r="BX41" i="63"/>
  <c r="AP42" i="63"/>
  <c r="AP41" i="63"/>
  <c r="H16" i="41" s="1"/>
  <c r="AP43" i="63"/>
  <c r="AV41" i="63"/>
  <c r="I16" i="41" s="1"/>
  <c r="AV42" i="63"/>
  <c r="AV43" i="63"/>
  <c r="AU9" i="63"/>
  <c r="AU41" i="63" s="1"/>
  <c r="K16" i="41" s="1"/>
  <c r="BT42" i="63"/>
  <c r="BT43" i="63"/>
  <c r="BS42" i="62"/>
  <c r="BS41" i="62"/>
  <c r="BS43" i="62"/>
  <c r="BS40" i="62"/>
  <c r="BX41" i="62"/>
  <c r="AP41" i="62"/>
  <c r="H15" i="41" s="1"/>
  <c r="AP43" i="62"/>
  <c r="AP42" i="62"/>
  <c r="AU9" i="62"/>
  <c r="AU42" i="62" s="1"/>
  <c r="AV41" i="62"/>
  <c r="I15" i="41" s="1"/>
  <c r="AV43" i="62"/>
  <c r="AV42" i="62"/>
  <c r="AU43" i="62"/>
  <c r="BU9" i="61"/>
  <c r="BS43" i="61"/>
  <c r="BS41" i="61"/>
  <c r="BS40" i="61"/>
  <c r="BS42" i="61"/>
  <c r="BX41" i="61"/>
  <c r="AP41" i="61"/>
  <c r="H14" i="41" s="1"/>
  <c r="AP43" i="61"/>
  <c r="AP42" i="61"/>
  <c r="AU9" i="61"/>
  <c r="AV43" i="61"/>
  <c r="AV41" i="61"/>
  <c r="I14" i="41" s="1"/>
  <c r="AV42" i="61"/>
  <c r="AT9" i="60"/>
  <c r="BS43" i="60"/>
  <c r="BS40" i="60"/>
  <c r="BS42" i="60"/>
  <c r="BS41" i="60"/>
  <c r="BX41" i="60"/>
  <c r="AP41" i="60"/>
  <c r="H13" i="41" s="1"/>
  <c r="AP43" i="60"/>
  <c r="AP42" i="60"/>
  <c r="AU9" i="60"/>
  <c r="AU41" i="60" s="1"/>
  <c r="K13" i="41" s="1"/>
  <c r="AV43" i="60"/>
  <c r="AV42" i="60"/>
  <c r="AV41" i="60"/>
  <c r="I13" i="41" s="1"/>
  <c r="BS42" i="59"/>
  <c r="BS41" i="59"/>
  <c r="BS40" i="59"/>
  <c r="BS43" i="59"/>
  <c r="BX41" i="59"/>
  <c r="AP43" i="59"/>
  <c r="AP42" i="59"/>
  <c r="AP41" i="59"/>
  <c r="H12" i="41" s="1"/>
  <c r="AU12" i="59"/>
  <c r="AV42" i="59"/>
  <c r="AV43" i="59"/>
  <c r="AV41" i="59"/>
  <c r="I12" i="41" s="1"/>
  <c r="BX41" i="58"/>
  <c r="AP42" i="58"/>
  <c r="AP41" i="58"/>
  <c r="H11" i="41" s="1"/>
  <c r="AP43" i="58"/>
  <c r="AU9" i="58"/>
  <c r="AU42" i="58" s="1"/>
  <c r="AV43" i="58"/>
  <c r="AV41" i="58"/>
  <c r="I11" i="41" s="1"/>
  <c r="AV42" i="58"/>
  <c r="AT42" i="58"/>
  <c r="AT41" i="58"/>
  <c r="J11" i="41" s="1"/>
  <c r="AT43" i="58"/>
  <c r="BT9" i="58"/>
  <c r="AP43" i="52"/>
  <c r="AP41" i="52"/>
  <c r="H10" i="41" s="1"/>
  <c r="AP42" i="52"/>
  <c r="AB19" i="52"/>
  <c r="AB25" i="52"/>
  <c r="AB13" i="52"/>
  <c r="AB21" i="52"/>
  <c r="AB23" i="52"/>
  <c r="AB11" i="52"/>
  <c r="AB27" i="52"/>
  <c r="AB15" i="52"/>
  <c r="AU9" i="52"/>
  <c r="AU43" i="52" s="1"/>
  <c r="AV41" i="52"/>
  <c r="I10" i="41" s="1"/>
  <c r="AV42" i="52"/>
  <c r="AV43" i="52"/>
  <c r="BT42" i="52"/>
  <c r="BT43" i="52"/>
  <c r="AT27" i="64"/>
  <c r="AT15" i="64"/>
  <c r="AT29" i="64"/>
  <c r="BU9" i="64"/>
  <c r="BT9" i="64" s="1"/>
  <c r="BT43" i="64" s="1"/>
  <c r="BU25" i="64"/>
  <c r="BU37" i="64"/>
  <c r="BS43" i="64"/>
  <c r="AT21" i="64"/>
  <c r="AT28" i="64"/>
  <c r="AT33" i="64"/>
  <c r="AT35" i="64"/>
  <c r="AT17" i="64"/>
  <c r="BU11" i="64"/>
  <c r="BU23" i="64"/>
  <c r="BU31" i="64"/>
  <c r="BU39" i="64"/>
  <c r="AT30" i="64"/>
  <c r="BU13" i="64"/>
  <c r="BU19" i="64"/>
  <c r="BU32" i="64"/>
  <c r="AT11" i="63"/>
  <c r="AT29" i="63"/>
  <c r="AT13" i="63"/>
  <c r="AT15" i="63"/>
  <c r="AT35" i="63"/>
  <c r="AT31" i="63"/>
  <c r="AT33" i="63"/>
  <c r="BU9" i="63"/>
  <c r="BU17" i="63"/>
  <c r="BU19" i="63"/>
  <c r="BU21" i="63"/>
  <c r="BU37" i="63"/>
  <c r="AT10" i="63"/>
  <c r="BU34" i="62"/>
  <c r="BT34" i="62" s="1"/>
  <c r="BT42" i="62" s="1"/>
  <c r="AT18" i="62"/>
  <c r="AT20" i="62"/>
  <c r="AT22" i="62"/>
  <c r="AT24" i="62"/>
  <c r="AT37" i="62"/>
  <c r="AT26" i="62"/>
  <c r="BU32" i="62"/>
  <c r="BU41" i="62" s="1"/>
  <c r="BT41" i="62" s="1"/>
  <c r="AT28" i="62"/>
  <c r="AT30" i="62"/>
  <c r="AT21" i="62"/>
  <c r="AT23" i="62"/>
  <c r="AT25" i="62"/>
  <c r="AT10" i="62"/>
  <c r="BU10" i="61"/>
  <c r="BT10" i="61" s="1"/>
  <c r="AU16" i="61"/>
  <c r="BU19" i="61"/>
  <c r="BU17" i="61"/>
  <c r="AU10" i="61"/>
  <c r="AU30" i="61"/>
  <c r="AU37" i="61"/>
  <c r="AT15" i="61"/>
  <c r="AT25" i="61"/>
  <c r="AT31" i="61"/>
  <c r="BU11" i="61"/>
  <c r="BU13" i="61"/>
  <c r="BU21" i="61"/>
  <c r="BU23" i="61"/>
  <c r="BT23" i="61" s="1"/>
  <c r="BU29" i="61"/>
  <c r="BU35" i="61"/>
  <c r="BU37" i="61"/>
  <c r="BT37" i="61" s="1"/>
  <c r="BU39" i="61"/>
  <c r="BU21" i="60"/>
  <c r="BU17" i="60"/>
  <c r="AT38" i="60"/>
  <c r="BU12" i="60"/>
  <c r="BT12" i="60" s="1"/>
  <c r="BU10" i="60"/>
  <c r="BU28" i="60"/>
  <c r="BU19" i="60"/>
  <c r="BT19" i="60" s="1"/>
  <c r="AT29" i="60"/>
  <c r="BU31" i="60"/>
  <c r="AT18" i="60"/>
  <c r="BU20" i="60"/>
  <c r="AT13" i="59"/>
  <c r="AT15" i="59"/>
  <c r="AT25" i="59"/>
  <c r="AT27" i="59"/>
  <c r="AT37" i="59"/>
  <c r="BU17" i="59"/>
  <c r="BU29" i="59"/>
  <c r="BT29" i="59" s="1"/>
  <c r="BT42" i="59" s="1"/>
  <c r="AT10" i="59"/>
  <c r="BU10" i="59"/>
  <c r="AU22" i="59"/>
  <c r="AU29" i="59"/>
  <c r="AU35" i="59"/>
  <c r="BX41" i="64"/>
  <c r="BS40" i="64"/>
  <c r="AT30" i="52"/>
  <c r="AT32" i="52"/>
  <c r="BU14" i="52"/>
  <c r="BU20" i="52"/>
  <c r="BU26" i="52"/>
  <c r="BU38" i="52"/>
  <c r="AT10" i="52"/>
  <c r="AT22" i="52"/>
  <c r="BU12" i="52"/>
  <c r="BU36" i="52"/>
  <c r="BS42" i="64"/>
  <c r="BS41" i="64"/>
  <c r="AT34" i="52"/>
  <c r="AT18" i="52"/>
  <c r="AT24" i="52"/>
  <c r="AT11" i="52"/>
  <c r="AE39" i="59"/>
  <c r="AA39" i="59"/>
  <c r="Z39" i="59"/>
  <c r="Q39" i="59"/>
  <c r="N39" i="59"/>
  <c r="K39" i="59"/>
  <c r="AE38" i="59"/>
  <c r="AA38" i="59"/>
  <c r="Z38" i="59"/>
  <c r="Q38" i="59"/>
  <c r="N38" i="59"/>
  <c r="K38" i="59"/>
  <c r="AE37" i="59"/>
  <c r="AA37" i="59"/>
  <c r="Z37" i="59"/>
  <c r="Q37" i="59"/>
  <c r="N37" i="59"/>
  <c r="K37" i="59"/>
  <c r="AE36" i="59"/>
  <c r="AA36" i="59"/>
  <c r="Z36" i="59"/>
  <c r="Q36" i="59"/>
  <c r="N36" i="59"/>
  <c r="K36" i="59"/>
  <c r="AE35" i="59"/>
  <c r="AA35" i="59"/>
  <c r="Z35" i="59"/>
  <c r="Q35" i="59"/>
  <c r="N35" i="59"/>
  <c r="K35" i="59"/>
  <c r="AE34" i="59"/>
  <c r="AA34" i="59"/>
  <c r="Z34" i="59"/>
  <c r="Q34" i="59"/>
  <c r="N34" i="59"/>
  <c r="K34" i="59"/>
  <c r="AE33" i="59"/>
  <c r="AA33" i="59"/>
  <c r="Z33" i="59"/>
  <c r="Q33" i="59"/>
  <c r="N33" i="59"/>
  <c r="K33" i="59"/>
  <c r="AE32" i="59"/>
  <c r="AA32" i="59"/>
  <c r="Z32" i="59"/>
  <c r="Q32" i="59"/>
  <c r="N32" i="59"/>
  <c r="K32" i="59"/>
  <c r="AE31" i="59"/>
  <c r="AA31" i="59"/>
  <c r="Z31" i="59"/>
  <c r="Q31" i="59"/>
  <c r="N31" i="59"/>
  <c r="K31" i="59"/>
  <c r="AE30" i="59"/>
  <c r="AA30" i="59"/>
  <c r="Z30" i="59"/>
  <c r="Q30" i="59"/>
  <c r="N30" i="59"/>
  <c r="K30" i="59"/>
  <c r="AE29" i="59"/>
  <c r="AA29" i="59"/>
  <c r="Z29" i="59"/>
  <c r="Q29" i="59"/>
  <c r="N29" i="59"/>
  <c r="K29" i="59"/>
  <c r="AE28" i="59"/>
  <c r="AA28" i="59"/>
  <c r="Z28" i="59"/>
  <c r="Q28" i="59"/>
  <c r="N28" i="59"/>
  <c r="K28" i="59"/>
  <c r="AE27" i="59"/>
  <c r="AA27" i="59"/>
  <c r="Z27" i="59"/>
  <c r="Q27" i="59"/>
  <c r="N27" i="59"/>
  <c r="K27" i="59"/>
  <c r="AE26" i="59"/>
  <c r="AA26" i="59"/>
  <c r="Z26" i="59"/>
  <c r="Q26" i="59"/>
  <c r="N26" i="59"/>
  <c r="K26" i="59"/>
  <c r="AE25" i="59"/>
  <c r="AA25" i="59"/>
  <c r="Z25" i="59"/>
  <c r="Q25" i="59"/>
  <c r="N25" i="59"/>
  <c r="K25" i="59"/>
  <c r="AE24" i="59"/>
  <c r="AA24" i="59"/>
  <c r="Z24" i="59"/>
  <c r="Q24" i="59"/>
  <c r="N24" i="59"/>
  <c r="K24" i="59"/>
  <c r="AE23" i="59"/>
  <c r="AA23" i="59"/>
  <c r="Z23" i="59"/>
  <c r="Q23" i="59"/>
  <c r="N23" i="59"/>
  <c r="K23" i="59"/>
  <c r="AE22" i="59"/>
  <c r="AA22" i="59"/>
  <c r="Z22" i="59"/>
  <c r="Q22" i="59"/>
  <c r="N22" i="59"/>
  <c r="K22" i="59"/>
  <c r="AE21" i="59"/>
  <c r="AA21" i="59"/>
  <c r="Z21" i="59"/>
  <c r="Q21" i="59"/>
  <c r="N21" i="59"/>
  <c r="K21" i="59"/>
  <c r="AE20" i="59"/>
  <c r="AA20" i="59"/>
  <c r="Z20" i="59"/>
  <c r="Q20" i="59"/>
  <c r="N20" i="59"/>
  <c r="K20" i="59"/>
  <c r="AE19" i="59"/>
  <c r="AA19" i="59"/>
  <c r="Z19" i="59"/>
  <c r="Q19" i="59"/>
  <c r="N19" i="59"/>
  <c r="K19" i="59"/>
  <c r="AE18" i="59"/>
  <c r="AA18" i="59"/>
  <c r="Z18" i="59"/>
  <c r="Q18" i="59"/>
  <c r="N18" i="59"/>
  <c r="K18" i="59"/>
  <c r="AE17" i="59"/>
  <c r="AA17" i="59"/>
  <c r="Z17" i="59"/>
  <c r="Q17" i="59"/>
  <c r="N17" i="59"/>
  <c r="K17" i="59"/>
  <c r="AE16" i="59"/>
  <c r="AA16" i="59"/>
  <c r="Z16" i="59"/>
  <c r="Q16" i="59"/>
  <c r="N16" i="59"/>
  <c r="K16" i="59"/>
  <c r="AE15" i="59"/>
  <c r="AA15" i="59"/>
  <c r="Z15" i="59"/>
  <c r="Q15" i="59"/>
  <c r="N15" i="59"/>
  <c r="K15" i="59"/>
  <c r="AE14" i="59"/>
  <c r="AA14" i="59"/>
  <c r="Z14" i="59"/>
  <c r="Q14" i="59"/>
  <c r="N14" i="59"/>
  <c r="K14" i="59"/>
  <c r="AE13" i="59"/>
  <c r="AA13" i="59"/>
  <c r="Z13" i="59"/>
  <c r="Q13" i="59"/>
  <c r="N13" i="59"/>
  <c r="K13" i="59"/>
  <c r="AE12" i="59"/>
  <c r="AA12" i="59"/>
  <c r="Z12" i="59"/>
  <c r="Q12" i="59"/>
  <c r="N12" i="59"/>
  <c r="K12" i="59"/>
  <c r="AE11" i="59"/>
  <c r="AA11" i="59"/>
  <c r="Z11" i="59"/>
  <c r="Q11" i="59"/>
  <c r="N11" i="59"/>
  <c r="K11" i="59"/>
  <c r="AE10" i="59"/>
  <c r="AA10" i="59"/>
  <c r="Z10" i="59"/>
  <c r="Q10" i="59"/>
  <c r="N10" i="59"/>
  <c r="K10" i="59"/>
  <c r="AE9" i="59"/>
  <c r="AA9" i="59"/>
  <c r="Z9" i="59"/>
  <c r="Q9" i="59"/>
  <c r="N9" i="59"/>
  <c r="K9" i="59"/>
  <c r="AE39" i="61"/>
  <c r="AA39" i="61"/>
  <c r="Z39" i="61"/>
  <c r="Q39" i="61"/>
  <c r="N39" i="61"/>
  <c r="K39" i="61"/>
  <c r="AE38" i="61"/>
  <c r="AA38" i="61"/>
  <c r="Z38" i="61"/>
  <c r="Q38" i="61"/>
  <c r="N38" i="61"/>
  <c r="K38" i="61"/>
  <c r="AE37" i="61"/>
  <c r="AA37" i="61"/>
  <c r="Z37" i="61"/>
  <c r="Q37" i="61"/>
  <c r="N37" i="61"/>
  <c r="K37" i="61"/>
  <c r="AE36" i="61"/>
  <c r="AA36" i="61"/>
  <c r="AB36" i="61" s="1"/>
  <c r="Z36" i="61"/>
  <c r="Q36" i="61"/>
  <c r="N36" i="61"/>
  <c r="K36" i="61"/>
  <c r="AE35" i="61"/>
  <c r="AB35" i="61"/>
  <c r="AA35" i="61"/>
  <c r="Z35" i="61"/>
  <c r="Q35" i="61"/>
  <c r="N35" i="61"/>
  <c r="K35" i="61"/>
  <c r="AE34" i="61"/>
  <c r="AA34" i="61"/>
  <c r="Z34" i="61"/>
  <c r="Q34" i="61"/>
  <c r="N34" i="61"/>
  <c r="K34" i="61"/>
  <c r="AE33" i="61"/>
  <c r="AA33" i="61"/>
  <c r="Z33" i="61"/>
  <c r="AB33" i="61" s="1"/>
  <c r="Q33" i="61"/>
  <c r="N33" i="61"/>
  <c r="K33" i="61"/>
  <c r="AE32" i="61"/>
  <c r="AA32" i="61"/>
  <c r="Z32" i="61"/>
  <c r="AB32" i="61" s="1"/>
  <c r="Q32" i="61"/>
  <c r="N32" i="61"/>
  <c r="K32" i="61"/>
  <c r="AE31" i="61"/>
  <c r="AA31" i="61"/>
  <c r="Z31" i="61"/>
  <c r="Q31" i="61"/>
  <c r="N31" i="61"/>
  <c r="K31" i="61"/>
  <c r="AE30" i="61"/>
  <c r="AA30" i="61"/>
  <c r="Z30" i="61"/>
  <c r="AB30" i="61" s="1"/>
  <c r="Q30" i="61"/>
  <c r="N30" i="61"/>
  <c r="K30" i="61"/>
  <c r="AE29" i="61"/>
  <c r="AA29" i="61"/>
  <c r="Z29" i="61"/>
  <c r="AB29" i="61" s="1"/>
  <c r="Q29" i="61"/>
  <c r="N29" i="61"/>
  <c r="K29" i="61"/>
  <c r="AE28" i="61"/>
  <c r="AA28" i="61"/>
  <c r="Z28" i="61"/>
  <c r="AB28" i="61" s="1"/>
  <c r="Q28" i="61"/>
  <c r="N28" i="61"/>
  <c r="K28" i="61"/>
  <c r="AE27" i="61"/>
  <c r="AA27" i="61"/>
  <c r="Z27" i="61"/>
  <c r="AB27" i="61" s="1"/>
  <c r="Q27" i="61"/>
  <c r="N27" i="61"/>
  <c r="K27" i="61"/>
  <c r="AE26" i="61"/>
  <c r="AA26" i="61"/>
  <c r="Z26" i="61"/>
  <c r="AB26" i="61" s="1"/>
  <c r="Q26" i="61"/>
  <c r="N26" i="61"/>
  <c r="K26" i="61"/>
  <c r="AE25" i="61"/>
  <c r="AA25" i="61"/>
  <c r="Z25" i="61"/>
  <c r="AB25" i="61" s="1"/>
  <c r="Q25" i="61"/>
  <c r="N25" i="61"/>
  <c r="K25" i="61"/>
  <c r="AE24" i="61"/>
  <c r="AA24" i="61"/>
  <c r="Z24" i="61"/>
  <c r="AB24" i="61" s="1"/>
  <c r="Q24" i="61"/>
  <c r="N24" i="61"/>
  <c r="K24" i="61"/>
  <c r="AE23" i="61"/>
  <c r="AA23" i="61"/>
  <c r="Z23" i="61"/>
  <c r="Q23" i="61"/>
  <c r="N23" i="61"/>
  <c r="K23" i="61"/>
  <c r="AE22" i="61"/>
  <c r="AA22" i="61"/>
  <c r="Z22" i="61"/>
  <c r="Q22" i="61"/>
  <c r="N22" i="61"/>
  <c r="K22" i="61"/>
  <c r="AE21" i="61"/>
  <c r="AA21" i="61"/>
  <c r="Z21" i="61"/>
  <c r="Q21" i="61"/>
  <c r="N21" i="61"/>
  <c r="K21" i="61"/>
  <c r="AE20" i="61"/>
  <c r="AA20" i="61"/>
  <c r="Z20" i="61"/>
  <c r="AB20" i="61" s="1"/>
  <c r="Q20" i="61"/>
  <c r="N20" i="61"/>
  <c r="K20" i="61"/>
  <c r="AE19" i="61"/>
  <c r="AA19" i="61"/>
  <c r="Z19" i="61"/>
  <c r="Q19" i="61"/>
  <c r="N19" i="61"/>
  <c r="K19" i="61"/>
  <c r="AE18" i="61"/>
  <c r="AA18" i="61"/>
  <c r="Z18" i="61"/>
  <c r="Q18" i="61"/>
  <c r="N18" i="61"/>
  <c r="K18" i="61"/>
  <c r="AE17" i="61"/>
  <c r="AA17" i="61"/>
  <c r="Z17" i="61"/>
  <c r="AB17" i="61" s="1"/>
  <c r="Q17" i="61"/>
  <c r="N17" i="61"/>
  <c r="K17" i="61"/>
  <c r="AE16" i="61"/>
  <c r="AA16" i="61"/>
  <c r="Z16" i="61"/>
  <c r="AB16" i="61" s="1"/>
  <c r="Q16" i="61"/>
  <c r="N16" i="61"/>
  <c r="K16" i="61"/>
  <c r="AE15" i="61"/>
  <c r="AA15" i="61"/>
  <c r="Z15" i="61"/>
  <c r="Q15" i="61"/>
  <c r="N15" i="61"/>
  <c r="K15" i="61"/>
  <c r="AE14" i="61"/>
  <c r="AA14" i="61"/>
  <c r="Z14" i="61"/>
  <c r="AB14" i="61" s="1"/>
  <c r="Q14" i="61"/>
  <c r="N14" i="61"/>
  <c r="K14" i="61"/>
  <c r="AE13" i="61"/>
  <c r="AA13" i="61"/>
  <c r="Z13" i="61"/>
  <c r="AB13" i="61" s="1"/>
  <c r="Q13" i="61"/>
  <c r="N13" i="61"/>
  <c r="K13" i="61"/>
  <c r="AE12" i="61"/>
  <c r="AA12" i="61"/>
  <c r="Z12" i="61"/>
  <c r="AB12" i="61" s="1"/>
  <c r="Q12" i="61"/>
  <c r="N12" i="61"/>
  <c r="K12" i="61"/>
  <c r="AE11" i="61"/>
  <c r="AA11" i="61"/>
  <c r="Z11" i="61"/>
  <c r="Q11" i="61"/>
  <c r="N11" i="61"/>
  <c r="K11" i="61"/>
  <c r="AE10" i="61"/>
  <c r="AA10" i="61"/>
  <c r="Z10" i="61"/>
  <c r="Q10" i="61"/>
  <c r="N10" i="61"/>
  <c r="K10" i="61"/>
  <c r="AE9" i="61"/>
  <c r="AA9" i="61"/>
  <c r="Z9" i="61"/>
  <c r="Q9" i="61"/>
  <c r="N9" i="61"/>
  <c r="K9" i="61"/>
  <c r="AE39" i="60"/>
  <c r="AB39" i="60"/>
  <c r="AA39" i="60"/>
  <c r="Z39" i="60"/>
  <c r="Q39" i="60"/>
  <c r="N39" i="60"/>
  <c r="K39" i="60"/>
  <c r="AE38" i="60"/>
  <c r="AA38" i="60"/>
  <c r="AB38" i="60" s="1"/>
  <c r="Z38" i="60"/>
  <c r="Q38" i="60"/>
  <c r="N38" i="60"/>
  <c r="K38" i="60"/>
  <c r="AE37" i="60"/>
  <c r="AA37" i="60"/>
  <c r="Z37" i="60"/>
  <c r="Q37" i="60"/>
  <c r="N37" i="60"/>
  <c r="K37" i="60"/>
  <c r="AE36" i="60"/>
  <c r="AA36" i="60"/>
  <c r="Z36" i="60"/>
  <c r="AB36" i="60" s="1"/>
  <c r="Q36" i="60"/>
  <c r="N36" i="60"/>
  <c r="K36" i="60"/>
  <c r="AE35" i="60"/>
  <c r="AA35" i="60"/>
  <c r="Z35" i="60"/>
  <c r="AB35" i="60" s="1"/>
  <c r="Q35" i="60"/>
  <c r="N35" i="60"/>
  <c r="K35" i="60"/>
  <c r="AE34" i="60"/>
  <c r="AA34" i="60"/>
  <c r="Z34" i="60"/>
  <c r="AB34" i="60" s="1"/>
  <c r="Q34" i="60"/>
  <c r="N34" i="60"/>
  <c r="K34" i="60"/>
  <c r="AE33" i="60"/>
  <c r="AA33" i="60"/>
  <c r="Z33" i="60"/>
  <c r="AB33" i="60" s="1"/>
  <c r="Q33" i="60"/>
  <c r="N33" i="60"/>
  <c r="K33" i="60"/>
  <c r="AE32" i="60"/>
  <c r="AA32" i="60"/>
  <c r="Z32" i="60"/>
  <c r="AB32" i="60" s="1"/>
  <c r="Q32" i="60"/>
  <c r="N32" i="60"/>
  <c r="K32" i="60"/>
  <c r="AE31" i="60"/>
  <c r="AA31" i="60"/>
  <c r="Z31" i="60"/>
  <c r="AB31" i="60" s="1"/>
  <c r="Q31" i="60"/>
  <c r="N31" i="60"/>
  <c r="K31" i="60"/>
  <c r="AE30" i="60"/>
  <c r="AA30" i="60"/>
  <c r="Z30" i="60"/>
  <c r="AB30" i="60" s="1"/>
  <c r="Q30" i="60"/>
  <c r="N30" i="60"/>
  <c r="K30" i="60"/>
  <c r="AE29" i="60"/>
  <c r="AA29" i="60"/>
  <c r="Z29" i="60"/>
  <c r="AB29" i="60" s="1"/>
  <c r="Q29" i="60"/>
  <c r="N29" i="60"/>
  <c r="K29" i="60"/>
  <c r="AE28" i="60"/>
  <c r="AA28" i="60"/>
  <c r="Z28" i="60"/>
  <c r="AB28" i="60" s="1"/>
  <c r="Q28" i="60"/>
  <c r="N28" i="60"/>
  <c r="K28" i="60"/>
  <c r="AE27" i="60"/>
  <c r="AA27" i="60"/>
  <c r="Z27" i="60"/>
  <c r="AB27" i="60" s="1"/>
  <c r="Q27" i="60"/>
  <c r="N27" i="60"/>
  <c r="K27" i="60"/>
  <c r="AE26" i="60"/>
  <c r="AA26" i="60"/>
  <c r="Z26" i="60"/>
  <c r="Q26" i="60"/>
  <c r="N26" i="60"/>
  <c r="K26" i="60"/>
  <c r="AE25" i="60"/>
  <c r="AA25" i="60"/>
  <c r="Z25" i="60"/>
  <c r="AB25" i="60" s="1"/>
  <c r="Q25" i="60"/>
  <c r="N25" i="60"/>
  <c r="K25" i="60"/>
  <c r="AE24" i="60"/>
  <c r="AA24" i="60"/>
  <c r="Z24" i="60"/>
  <c r="Q24" i="60"/>
  <c r="N24" i="60"/>
  <c r="K24" i="60"/>
  <c r="AE23" i="60"/>
  <c r="AA23" i="60"/>
  <c r="Z23" i="60"/>
  <c r="Q23" i="60"/>
  <c r="N23" i="60"/>
  <c r="K23" i="60"/>
  <c r="AE22" i="60"/>
  <c r="AA22" i="60"/>
  <c r="Z22" i="60"/>
  <c r="Q22" i="60"/>
  <c r="N22" i="60"/>
  <c r="K22" i="60"/>
  <c r="AE21" i="60"/>
  <c r="AA21" i="60"/>
  <c r="Z21" i="60"/>
  <c r="Q21" i="60"/>
  <c r="N21" i="60"/>
  <c r="K21" i="60"/>
  <c r="AE20" i="60"/>
  <c r="AA20" i="60"/>
  <c r="Z20" i="60"/>
  <c r="Q20" i="60"/>
  <c r="N20" i="60"/>
  <c r="K20" i="60"/>
  <c r="AE19" i="60"/>
  <c r="AA19" i="60"/>
  <c r="Z19" i="60"/>
  <c r="Q19" i="60"/>
  <c r="N19" i="60"/>
  <c r="K19" i="60"/>
  <c r="AE18" i="60"/>
  <c r="AA18" i="60"/>
  <c r="Z18" i="60"/>
  <c r="Q18" i="60"/>
  <c r="N18" i="60"/>
  <c r="K18" i="60"/>
  <c r="AE17" i="60"/>
  <c r="AA17" i="60"/>
  <c r="Z17" i="60"/>
  <c r="Q17" i="60"/>
  <c r="N17" i="60"/>
  <c r="K17" i="60"/>
  <c r="AE16" i="60"/>
  <c r="AA16" i="60"/>
  <c r="Z16" i="60"/>
  <c r="Q16" i="60"/>
  <c r="N16" i="60"/>
  <c r="K16" i="60"/>
  <c r="AE15" i="60"/>
  <c r="AA15" i="60"/>
  <c r="Z15" i="60"/>
  <c r="Q15" i="60"/>
  <c r="N15" i="60"/>
  <c r="K15" i="60"/>
  <c r="AE14" i="60"/>
  <c r="AA14" i="60"/>
  <c r="Z14" i="60"/>
  <c r="Q14" i="60"/>
  <c r="N14" i="60"/>
  <c r="K14" i="60"/>
  <c r="AE13" i="60"/>
  <c r="AA13" i="60"/>
  <c r="Z13" i="60"/>
  <c r="Q13" i="60"/>
  <c r="N13" i="60"/>
  <c r="K13" i="60"/>
  <c r="AE12" i="60"/>
  <c r="AA12" i="60"/>
  <c r="Z12" i="60"/>
  <c r="Q12" i="60"/>
  <c r="N12" i="60"/>
  <c r="K12" i="60"/>
  <c r="AE11" i="60"/>
  <c r="AA11" i="60"/>
  <c r="Z11" i="60"/>
  <c r="Q11" i="60"/>
  <c r="N11" i="60"/>
  <c r="K11" i="60"/>
  <c r="AE10" i="60"/>
  <c r="AA10" i="60"/>
  <c r="Z10" i="60"/>
  <c r="Q10" i="60"/>
  <c r="N10" i="60"/>
  <c r="K10" i="60"/>
  <c r="AE9" i="60"/>
  <c r="AA9" i="60"/>
  <c r="Z9" i="60"/>
  <c r="Q9" i="60"/>
  <c r="N9" i="60"/>
  <c r="K9" i="60"/>
  <c r="AE39" i="62"/>
  <c r="AA39" i="62"/>
  <c r="Z39" i="62"/>
  <c r="AB39" i="62" s="1"/>
  <c r="Q39" i="62"/>
  <c r="N39" i="62"/>
  <c r="K39" i="62"/>
  <c r="AE38" i="62"/>
  <c r="AA38" i="62"/>
  <c r="Z38" i="62"/>
  <c r="AB38" i="62" s="1"/>
  <c r="Q38" i="62"/>
  <c r="N38" i="62"/>
  <c r="K38" i="62"/>
  <c r="AE37" i="62"/>
  <c r="AA37" i="62"/>
  <c r="Z37" i="62"/>
  <c r="AB37" i="62" s="1"/>
  <c r="Q37" i="62"/>
  <c r="N37" i="62"/>
  <c r="K37" i="62"/>
  <c r="AE36" i="62"/>
  <c r="AA36" i="62"/>
  <c r="Z36" i="62"/>
  <c r="AB36" i="62" s="1"/>
  <c r="Q36" i="62"/>
  <c r="N36" i="62"/>
  <c r="K36" i="62"/>
  <c r="AE35" i="62"/>
  <c r="AA35" i="62"/>
  <c r="Z35" i="62"/>
  <c r="AB35" i="62" s="1"/>
  <c r="Q35" i="62"/>
  <c r="N35" i="62"/>
  <c r="K35" i="62"/>
  <c r="AE34" i="62"/>
  <c r="AA34" i="62"/>
  <c r="Z34" i="62"/>
  <c r="AB34" i="62" s="1"/>
  <c r="Q34" i="62"/>
  <c r="N34" i="62"/>
  <c r="K34" i="62"/>
  <c r="AE33" i="62"/>
  <c r="AA33" i="62"/>
  <c r="Z33" i="62"/>
  <c r="Q33" i="62"/>
  <c r="N33" i="62"/>
  <c r="K33" i="62"/>
  <c r="AE32" i="62"/>
  <c r="AA32" i="62"/>
  <c r="Z32" i="62"/>
  <c r="AB32" i="62" s="1"/>
  <c r="Q32" i="62"/>
  <c r="N32" i="62"/>
  <c r="K32" i="62"/>
  <c r="AE31" i="62"/>
  <c r="AA31" i="62"/>
  <c r="Z31" i="62"/>
  <c r="Q31" i="62"/>
  <c r="N31" i="62"/>
  <c r="K31" i="62"/>
  <c r="AE30" i="62"/>
  <c r="AA30" i="62"/>
  <c r="Z30" i="62"/>
  <c r="AB30" i="62" s="1"/>
  <c r="Q30" i="62"/>
  <c r="N30" i="62"/>
  <c r="K30" i="62"/>
  <c r="AE29" i="62"/>
  <c r="AA29" i="62"/>
  <c r="Z29" i="62"/>
  <c r="AB29" i="62" s="1"/>
  <c r="Q29" i="62"/>
  <c r="N29" i="62"/>
  <c r="K29" i="62"/>
  <c r="AE28" i="62"/>
  <c r="AA28" i="62"/>
  <c r="Z28" i="62"/>
  <c r="AB28" i="62" s="1"/>
  <c r="Q28" i="62"/>
  <c r="N28" i="62"/>
  <c r="K28" i="62"/>
  <c r="AE27" i="62"/>
  <c r="AA27" i="62"/>
  <c r="Z27" i="62"/>
  <c r="AB27" i="62" s="1"/>
  <c r="Q27" i="62"/>
  <c r="N27" i="62"/>
  <c r="K27" i="62"/>
  <c r="AE26" i="62"/>
  <c r="AA26" i="62"/>
  <c r="Z26" i="62"/>
  <c r="AB26" i="62" s="1"/>
  <c r="Q26" i="62"/>
  <c r="N26" i="62"/>
  <c r="K26" i="62"/>
  <c r="AE25" i="62"/>
  <c r="AA25" i="62"/>
  <c r="Z25" i="62"/>
  <c r="Q25" i="62"/>
  <c r="N25" i="62"/>
  <c r="K25" i="62"/>
  <c r="AE24" i="62"/>
  <c r="AA24" i="62"/>
  <c r="Z24" i="62"/>
  <c r="Q24" i="62"/>
  <c r="N24" i="62"/>
  <c r="K24" i="62"/>
  <c r="AE23" i="62"/>
  <c r="AA23" i="62"/>
  <c r="Z23" i="62"/>
  <c r="Q23" i="62"/>
  <c r="N23" i="62"/>
  <c r="K23" i="62"/>
  <c r="AE22" i="62"/>
  <c r="AA22" i="62"/>
  <c r="Z22" i="62"/>
  <c r="Q22" i="62"/>
  <c r="N22" i="62"/>
  <c r="K22" i="62"/>
  <c r="AE21" i="62"/>
  <c r="AA21" i="62"/>
  <c r="Z21" i="62"/>
  <c r="Q21" i="62"/>
  <c r="N21" i="62"/>
  <c r="K21" i="62"/>
  <c r="AE20" i="62"/>
  <c r="AA20" i="62"/>
  <c r="Z20" i="62"/>
  <c r="Q20" i="62"/>
  <c r="N20" i="62"/>
  <c r="K20" i="62"/>
  <c r="AE19" i="62"/>
  <c r="AA19" i="62"/>
  <c r="Z19" i="62"/>
  <c r="Q19" i="62"/>
  <c r="N19" i="62"/>
  <c r="K19" i="62"/>
  <c r="AE18" i="62"/>
  <c r="AA18" i="62"/>
  <c r="Z18" i="62"/>
  <c r="Q18" i="62"/>
  <c r="N18" i="62"/>
  <c r="K18" i="62"/>
  <c r="AE17" i="62"/>
  <c r="AA17" i="62"/>
  <c r="Z17" i="62"/>
  <c r="Q17" i="62"/>
  <c r="N17" i="62"/>
  <c r="K17" i="62"/>
  <c r="AE16" i="62"/>
  <c r="AA16" i="62"/>
  <c r="Z16" i="62"/>
  <c r="Q16" i="62"/>
  <c r="N16" i="62"/>
  <c r="K16" i="62"/>
  <c r="AE15" i="62"/>
  <c r="AA15" i="62"/>
  <c r="Z15" i="62"/>
  <c r="Q15" i="62"/>
  <c r="N15" i="62"/>
  <c r="K15" i="62"/>
  <c r="AE14" i="62"/>
  <c r="AA14" i="62"/>
  <c r="Z14" i="62"/>
  <c r="Q14" i="62"/>
  <c r="N14" i="62"/>
  <c r="K14" i="62"/>
  <c r="AE13" i="62"/>
  <c r="AA13" i="62"/>
  <c r="Z13" i="62"/>
  <c r="Q13" i="62"/>
  <c r="N13" i="62"/>
  <c r="K13" i="62"/>
  <c r="AE12" i="62"/>
  <c r="AA12" i="62"/>
  <c r="Z12" i="62"/>
  <c r="Q12" i="62"/>
  <c r="N12" i="62"/>
  <c r="K12" i="62"/>
  <c r="AE11" i="62"/>
  <c r="AA11" i="62"/>
  <c r="Z11" i="62"/>
  <c r="Q11" i="62"/>
  <c r="N11" i="62"/>
  <c r="K11" i="62"/>
  <c r="AE10" i="62"/>
  <c r="AA10" i="62"/>
  <c r="Z10" i="62"/>
  <c r="AB10" i="62" s="1"/>
  <c r="Q10" i="62"/>
  <c r="N10" i="62"/>
  <c r="K10" i="62"/>
  <c r="AE9" i="62"/>
  <c r="AA9" i="62"/>
  <c r="Z9" i="62"/>
  <c r="Q9" i="62"/>
  <c r="N9" i="62"/>
  <c r="K9" i="62"/>
  <c r="AE39" i="63"/>
  <c r="AA39" i="63"/>
  <c r="Z39" i="63"/>
  <c r="Q39" i="63"/>
  <c r="N39" i="63"/>
  <c r="K39" i="63"/>
  <c r="AE38" i="63"/>
  <c r="AA38" i="63"/>
  <c r="AB38" i="63" s="1"/>
  <c r="Z38" i="63"/>
  <c r="Q38" i="63"/>
  <c r="N38" i="63"/>
  <c r="K38" i="63"/>
  <c r="AE37" i="63"/>
  <c r="AB37" i="63"/>
  <c r="AA37" i="63"/>
  <c r="Z37" i="63"/>
  <c r="Q37" i="63"/>
  <c r="N37" i="63"/>
  <c r="K37" i="63"/>
  <c r="AE36" i="63"/>
  <c r="AA36" i="63"/>
  <c r="Z36" i="63"/>
  <c r="Q36" i="63"/>
  <c r="N36" i="63"/>
  <c r="K36" i="63"/>
  <c r="AE35" i="63"/>
  <c r="AA35" i="63"/>
  <c r="Z35" i="63"/>
  <c r="Q35" i="63"/>
  <c r="N35" i="63"/>
  <c r="K35" i="63"/>
  <c r="AE34" i="63"/>
  <c r="AA34" i="63"/>
  <c r="Z34" i="63"/>
  <c r="Q34" i="63"/>
  <c r="N34" i="63"/>
  <c r="K34" i="63"/>
  <c r="AE33" i="63"/>
  <c r="AA33" i="63"/>
  <c r="Z33" i="63"/>
  <c r="AB33" i="63" s="1"/>
  <c r="Q33" i="63"/>
  <c r="N33" i="63"/>
  <c r="K33" i="63"/>
  <c r="AE32" i="63"/>
  <c r="AA32" i="63"/>
  <c r="Z32" i="63"/>
  <c r="AB32" i="63" s="1"/>
  <c r="Q32" i="63"/>
  <c r="N32" i="63"/>
  <c r="K32" i="63"/>
  <c r="AE31" i="63"/>
  <c r="AA31" i="63"/>
  <c r="Z31" i="63"/>
  <c r="AB31" i="63" s="1"/>
  <c r="Q31" i="63"/>
  <c r="N31" i="63"/>
  <c r="K31" i="63"/>
  <c r="AE30" i="63"/>
  <c r="AA30" i="63"/>
  <c r="Z30" i="63"/>
  <c r="Q30" i="63"/>
  <c r="N30" i="63"/>
  <c r="K30" i="63"/>
  <c r="AE29" i="63"/>
  <c r="AA29" i="63"/>
  <c r="Z29" i="63"/>
  <c r="Q29" i="63"/>
  <c r="N29" i="63"/>
  <c r="K29" i="63"/>
  <c r="AE28" i="63"/>
  <c r="AA28" i="63"/>
  <c r="Z28" i="63"/>
  <c r="Q28" i="63"/>
  <c r="N28" i="63"/>
  <c r="K28" i="63"/>
  <c r="AE27" i="63"/>
  <c r="AA27" i="63"/>
  <c r="Z27" i="63"/>
  <c r="Q27" i="63"/>
  <c r="N27" i="63"/>
  <c r="K27" i="63"/>
  <c r="AE26" i="63"/>
  <c r="AA26" i="63"/>
  <c r="Z26" i="63"/>
  <c r="Q26" i="63"/>
  <c r="N26" i="63"/>
  <c r="K26" i="63"/>
  <c r="AE25" i="63"/>
  <c r="AA25" i="63"/>
  <c r="Z25" i="63"/>
  <c r="Q25" i="63"/>
  <c r="N25" i="63"/>
  <c r="K25" i="63"/>
  <c r="AE24" i="63"/>
  <c r="AA24" i="63"/>
  <c r="Z24" i="63"/>
  <c r="Q24" i="63"/>
  <c r="N24" i="63"/>
  <c r="K24" i="63"/>
  <c r="AE23" i="63"/>
  <c r="AA23" i="63"/>
  <c r="Z23" i="63"/>
  <c r="Q23" i="63"/>
  <c r="N23" i="63"/>
  <c r="K23" i="63"/>
  <c r="AE22" i="63"/>
  <c r="AA22" i="63"/>
  <c r="Z22" i="63"/>
  <c r="Q22" i="63"/>
  <c r="N22" i="63"/>
  <c r="K22" i="63"/>
  <c r="AE21" i="63"/>
  <c r="AA21" i="63"/>
  <c r="Z21" i="63"/>
  <c r="Q21" i="63"/>
  <c r="N21" i="63"/>
  <c r="K21" i="63"/>
  <c r="AE20" i="63"/>
  <c r="AA20" i="63"/>
  <c r="Z20" i="63"/>
  <c r="AB20" i="63" s="1"/>
  <c r="Q20" i="63"/>
  <c r="N20" i="63"/>
  <c r="K20" i="63"/>
  <c r="AE19" i="63"/>
  <c r="AA19" i="63"/>
  <c r="Z19" i="63"/>
  <c r="Q19" i="63"/>
  <c r="N19" i="63"/>
  <c r="K19" i="63"/>
  <c r="AE18" i="63"/>
  <c r="AA18" i="63"/>
  <c r="Z18" i="63"/>
  <c r="Q18" i="63"/>
  <c r="N18" i="63"/>
  <c r="K18" i="63"/>
  <c r="AE17" i="63"/>
  <c r="AA17" i="63"/>
  <c r="Z17" i="63"/>
  <c r="Q17" i="63"/>
  <c r="N17" i="63"/>
  <c r="K17" i="63"/>
  <c r="AE16" i="63"/>
  <c r="AA16" i="63"/>
  <c r="Z16" i="63"/>
  <c r="Q16" i="63"/>
  <c r="N16" i="63"/>
  <c r="K16" i="63"/>
  <c r="AE15" i="63"/>
  <c r="AA15" i="63"/>
  <c r="Z15" i="63"/>
  <c r="Q15" i="63"/>
  <c r="N15" i="63"/>
  <c r="K15" i="63"/>
  <c r="AE14" i="63"/>
  <c r="AA14" i="63"/>
  <c r="Z14" i="63"/>
  <c r="Q14" i="63"/>
  <c r="N14" i="63"/>
  <c r="K14" i="63"/>
  <c r="AE13" i="63"/>
  <c r="AA13" i="63"/>
  <c r="Z13" i="63"/>
  <c r="AB13" i="63" s="1"/>
  <c r="Q13" i="63"/>
  <c r="N13" i="63"/>
  <c r="K13" i="63"/>
  <c r="AE12" i="63"/>
  <c r="AA12" i="63"/>
  <c r="Z12" i="63"/>
  <c r="AB12" i="63" s="1"/>
  <c r="Q12" i="63"/>
  <c r="N12" i="63"/>
  <c r="K12" i="63"/>
  <c r="AE11" i="63"/>
  <c r="AA11" i="63"/>
  <c r="Z11" i="63"/>
  <c r="AB11" i="63" s="1"/>
  <c r="Q11" i="63"/>
  <c r="N11" i="63"/>
  <c r="K11" i="63"/>
  <c r="AE10" i="63"/>
  <c r="AA10" i="63"/>
  <c r="Z10" i="63"/>
  <c r="AB10" i="63" s="1"/>
  <c r="Q10" i="63"/>
  <c r="N10" i="63"/>
  <c r="K10" i="63"/>
  <c r="AE9" i="63"/>
  <c r="AA9" i="63"/>
  <c r="Z9" i="63"/>
  <c r="AB9" i="63" s="1"/>
  <c r="Q9" i="63"/>
  <c r="N9" i="63"/>
  <c r="K9" i="63"/>
  <c r="AE39" i="64"/>
  <c r="AA39" i="64"/>
  <c r="Z39" i="64"/>
  <c r="AB39" i="64" s="1"/>
  <c r="Q39" i="64"/>
  <c r="N39" i="64"/>
  <c r="K39" i="64"/>
  <c r="AE38" i="64"/>
  <c r="AA38" i="64"/>
  <c r="Z38" i="64"/>
  <c r="AB38" i="64" s="1"/>
  <c r="Q38" i="64"/>
  <c r="N38" i="64"/>
  <c r="K38" i="64"/>
  <c r="AE37" i="64"/>
  <c r="AA37" i="64"/>
  <c r="Z37" i="64"/>
  <c r="AB37" i="64" s="1"/>
  <c r="Q37" i="64"/>
  <c r="N37" i="64"/>
  <c r="K37" i="64"/>
  <c r="AE36" i="64"/>
  <c r="AA36" i="64"/>
  <c r="Z36" i="64"/>
  <c r="Q36" i="64"/>
  <c r="N36" i="64"/>
  <c r="K36" i="64"/>
  <c r="AE35" i="64"/>
  <c r="AA35" i="64"/>
  <c r="Z35" i="64"/>
  <c r="Q35" i="64"/>
  <c r="N35" i="64"/>
  <c r="K35" i="64"/>
  <c r="AE34" i="64"/>
  <c r="AA34" i="64"/>
  <c r="Z34" i="64"/>
  <c r="Q34" i="64"/>
  <c r="N34" i="64"/>
  <c r="K34" i="64"/>
  <c r="AE33" i="64"/>
  <c r="AA33" i="64"/>
  <c r="Z33" i="64"/>
  <c r="Q33" i="64"/>
  <c r="N33" i="64"/>
  <c r="K33" i="64"/>
  <c r="AE32" i="64"/>
  <c r="AA32" i="64"/>
  <c r="Z32" i="64"/>
  <c r="AB32" i="64" s="1"/>
  <c r="Q32" i="64"/>
  <c r="N32" i="64"/>
  <c r="K32" i="64"/>
  <c r="AE31" i="64"/>
  <c r="AA31" i="64"/>
  <c r="Z31" i="64"/>
  <c r="Q31" i="64"/>
  <c r="N31" i="64"/>
  <c r="K31" i="64"/>
  <c r="AE30" i="64"/>
  <c r="AA30" i="64"/>
  <c r="Z30" i="64"/>
  <c r="Q30" i="64"/>
  <c r="N30" i="64"/>
  <c r="K30" i="64"/>
  <c r="AE29" i="64"/>
  <c r="AA29" i="64"/>
  <c r="Z29" i="64"/>
  <c r="Q29" i="64"/>
  <c r="N29" i="64"/>
  <c r="K29" i="64"/>
  <c r="AE28" i="64"/>
  <c r="AA28" i="64"/>
  <c r="Z28" i="64"/>
  <c r="AB28" i="64" s="1"/>
  <c r="Q28" i="64"/>
  <c r="N28" i="64"/>
  <c r="K28" i="64"/>
  <c r="AE27" i="64"/>
  <c r="AA27" i="64"/>
  <c r="Z27" i="64"/>
  <c r="AB27" i="64" s="1"/>
  <c r="Q27" i="64"/>
  <c r="N27" i="64"/>
  <c r="K27" i="64"/>
  <c r="AE26" i="64"/>
  <c r="AA26" i="64"/>
  <c r="Z26" i="64"/>
  <c r="AB26" i="64" s="1"/>
  <c r="Q26" i="64"/>
  <c r="N26" i="64"/>
  <c r="K26" i="64"/>
  <c r="AE25" i="64"/>
  <c r="AA25" i="64"/>
  <c r="Z25" i="64"/>
  <c r="AB25" i="64" s="1"/>
  <c r="Q25" i="64"/>
  <c r="N25" i="64"/>
  <c r="K25" i="64"/>
  <c r="AE24" i="64"/>
  <c r="AA24" i="64"/>
  <c r="Z24" i="64"/>
  <c r="AB24" i="64" s="1"/>
  <c r="Q24" i="64"/>
  <c r="N24" i="64"/>
  <c r="K24" i="64"/>
  <c r="AE23" i="64"/>
  <c r="AA23" i="64"/>
  <c r="Z23" i="64"/>
  <c r="AB23" i="64" s="1"/>
  <c r="Q23" i="64"/>
  <c r="N23" i="64"/>
  <c r="K23" i="64"/>
  <c r="AE22" i="64"/>
  <c r="AA22" i="64"/>
  <c r="Z22" i="64"/>
  <c r="AB22" i="64" s="1"/>
  <c r="Q22" i="64"/>
  <c r="N22" i="64"/>
  <c r="K22" i="64"/>
  <c r="AE21" i="64"/>
  <c r="AA21" i="64"/>
  <c r="Z21" i="64"/>
  <c r="Q21" i="64"/>
  <c r="N21" i="64"/>
  <c r="K21" i="64"/>
  <c r="AE20" i="64"/>
  <c r="AA20" i="64"/>
  <c r="Z20" i="64"/>
  <c r="Q20" i="64"/>
  <c r="N20" i="64"/>
  <c r="K20" i="64"/>
  <c r="AE19" i="64"/>
  <c r="AA19" i="64"/>
  <c r="Z19" i="64"/>
  <c r="Q19" i="64"/>
  <c r="N19" i="64"/>
  <c r="K19" i="64"/>
  <c r="AE18" i="64"/>
  <c r="AA18" i="64"/>
  <c r="Z18" i="64"/>
  <c r="Q18" i="64"/>
  <c r="N18" i="64"/>
  <c r="K18" i="64"/>
  <c r="AE17" i="64"/>
  <c r="AA17" i="64"/>
  <c r="Z17" i="64"/>
  <c r="Q17" i="64"/>
  <c r="N17" i="64"/>
  <c r="K17" i="64"/>
  <c r="AE16" i="64"/>
  <c r="AA16" i="64"/>
  <c r="Z16" i="64"/>
  <c r="Q16" i="64"/>
  <c r="N16" i="64"/>
  <c r="K16" i="64"/>
  <c r="AE15" i="64"/>
  <c r="AA15" i="64"/>
  <c r="Z15" i="64"/>
  <c r="Q15" i="64"/>
  <c r="N15" i="64"/>
  <c r="K15" i="64"/>
  <c r="AE14" i="64"/>
  <c r="AA14" i="64"/>
  <c r="Z14" i="64"/>
  <c r="Q14" i="64"/>
  <c r="N14" i="64"/>
  <c r="K14" i="64"/>
  <c r="AE13" i="64"/>
  <c r="AA13" i="64"/>
  <c r="Z13" i="64"/>
  <c r="Q13" i="64"/>
  <c r="N13" i="64"/>
  <c r="K13" i="64"/>
  <c r="AE12" i="64"/>
  <c r="AA12" i="64"/>
  <c r="Z12" i="64"/>
  <c r="Q12" i="64"/>
  <c r="N12" i="64"/>
  <c r="K12" i="64"/>
  <c r="AE11" i="64"/>
  <c r="AA11" i="64"/>
  <c r="Z11" i="64"/>
  <c r="Q11" i="64"/>
  <c r="N11" i="64"/>
  <c r="K11" i="64"/>
  <c r="AE10" i="64"/>
  <c r="AA10" i="64"/>
  <c r="Z10" i="64"/>
  <c r="Q10" i="64"/>
  <c r="N10" i="64"/>
  <c r="K10" i="64"/>
  <c r="AE9" i="64"/>
  <c r="AA9" i="64"/>
  <c r="Z9" i="64"/>
  <c r="Q9" i="64"/>
  <c r="N9" i="64"/>
  <c r="K9" i="64"/>
  <c r="AE39" i="65"/>
  <c r="AA39" i="65"/>
  <c r="Z39" i="65"/>
  <c r="AB39" i="65" s="1"/>
  <c r="Q39" i="65"/>
  <c r="N39" i="65"/>
  <c r="K39" i="65"/>
  <c r="AE38" i="65"/>
  <c r="AA38" i="65"/>
  <c r="Z38" i="65"/>
  <c r="Q38" i="65"/>
  <c r="N38" i="65"/>
  <c r="K38" i="65"/>
  <c r="AE37" i="65"/>
  <c r="AA37" i="65"/>
  <c r="Z37" i="65"/>
  <c r="AB37" i="65" s="1"/>
  <c r="Q37" i="65"/>
  <c r="N37" i="65"/>
  <c r="K37" i="65"/>
  <c r="AE36" i="65"/>
  <c r="AA36" i="65"/>
  <c r="Z36" i="65"/>
  <c r="AB36" i="65" s="1"/>
  <c r="Q36" i="65"/>
  <c r="N36" i="65"/>
  <c r="K36" i="65"/>
  <c r="AE35" i="65"/>
  <c r="AA35" i="65"/>
  <c r="Z35" i="65"/>
  <c r="AB35" i="65" s="1"/>
  <c r="Q35" i="65"/>
  <c r="N35" i="65"/>
  <c r="K35" i="65"/>
  <c r="AE34" i="65"/>
  <c r="AA34" i="65"/>
  <c r="AB34" i="65" s="1"/>
  <c r="Z34" i="65"/>
  <c r="Q34" i="65"/>
  <c r="N34" i="65"/>
  <c r="K34" i="65"/>
  <c r="AE33" i="65"/>
  <c r="AB33" i="65"/>
  <c r="AA33" i="65"/>
  <c r="Z33" i="65"/>
  <c r="Q33" i="65"/>
  <c r="N33" i="65"/>
  <c r="K33" i="65"/>
  <c r="AE32" i="65"/>
  <c r="AA32" i="65"/>
  <c r="Z32" i="65"/>
  <c r="AB32" i="65" s="1"/>
  <c r="Q32" i="65"/>
  <c r="N32" i="65"/>
  <c r="K32" i="65"/>
  <c r="AE31" i="65"/>
  <c r="AA31" i="65"/>
  <c r="Z31" i="65"/>
  <c r="AB31" i="65" s="1"/>
  <c r="Q31" i="65"/>
  <c r="N31" i="65"/>
  <c r="K31" i="65"/>
  <c r="AE30" i="65"/>
  <c r="AA30" i="65"/>
  <c r="Z30" i="65"/>
  <c r="AB30" i="65" s="1"/>
  <c r="Q30" i="65"/>
  <c r="N30" i="65"/>
  <c r="K30" i="65"/>
  <c r="AE29" i="65"/>
  <c r="AA29" i="65"/>
  <c r="Z29" i="65"/>
  <c r="Q29" i="65"/>
  <c r="N29" i="65"/>
  <c r="K29" i="65"/>
  <c r="AE28" i="65"/>
  <c r="AA28" i="65"/>
  <c r="Z28" i="65"/>
  <c r="Q28" i="65"/>
  <c r="N28" i="65"/>
  <c r="K28" i="65"/>
  <c r="AE27" i="65"/>
  <c r="AA27" i="65"/>
  <c r="AB27" i="65" s="1"/>
  <c r="Z27" i="65"/>
  <c r="Q27" i="65"/>
  <c r="N27" i="65"/>
  <c r="K27" i="65"/>
  <c r="Q26" i="65"/>
  <c r="N26" i="65"/>
  <c r="K26" i="65"/>
  <c r="AE25" i="65"/>
  <c r="AA25" i="65"/>
  <c r="Z25" i="65"/>
  <c r="Q25" i="65"/>
  <c r="N25" i="65"/>
  <c r="K25" i="65"/>
  <c r="AE24" i="65"/>
  <c r="AA24" i="65"/>
  <c r="Z24" i="65"/>
  <c r="Q24" i="65"/>
  <c r="N24" i="65"/>
  <c r="K24" i="65"/>
  <c r="AE23" i="65"/>
  <c r="AB23" i="65"/>
  <c r="AA23" i="65"/>
  <c r="Z23" i="65"/>
  <c r="Q23" i="65"/>
  <c r="N23" i="65"/>
  <c r="K23" i="65"/>
  <c r="AE22" i="65"/>
  <c r="AA22" i="65"/>
  <c r="Z22" i="65"/>
  <c r="AB22" i="65" s="1"/>
  <c r="Q22" i="65"/>
  <c r="N22" i="65"/>
  <c r="K22" i="65"/>
  <c r="AE21" i="65"/>
  <c r="AA21" i="65"/>
  <c r="Z21" i="65"/>
  <c r="AB21" i="65" s="1"/>
  <c r="Q21" i="65"/>
  <c r="N21" i="65"/>
  <c r="K21" i="65"/>
  <c r="AE20" i="65"/>
  <c r="AA20" i="65"/>
  <c r="Z20" i="65"/>
  <c r="AB20" i="65" s="1"/>
  <c r="Q20" i="65"/>
  <c r="N20" i="65"/>
  <c r="K20" i="65"/>
  <c r="AE19" i="65"/>
  <c r="AA19" i="65"/>
  <c r="Z19" i="65"/>
  <c r="AB19" i="65" s="1"/>
  <c r="Q19" i="65"/>
  <c r="N19" i="65"/>
  <c r="K19" i="65"/>
  <c r="AE18" i="65"/>
  <c r="AA18" i="65"/>
  <c r="Z18" i="65"/>
  <c r="AB18" i="65" s="1"/>
  <c r="Q18" i="65"/>
  <c r="N18" i="65"/>
  <c r="K18" i="65"/>
  <c r="AE17" i="65"/>
  <c r="AA17" i="65"/>
  <c r="Z17" i="65"/>
  <c r="Q17" i="65"/>
  <c r="N17" i="65"/>
  <c r="K17" i="65"/>
  <c r="AE16" i="65"/>
  <c r="AA16" i="65"/>
  <c r="Z16" i="65"/>
  <c r="Q16" i="65"/>
  <c r="N16" i="65"/>
  <c r="K16" i="65"/>
  <c r="AE15" i="65"/>
  <c r="AA15" i="65"/>
  <c r="AB15" i="65" s="1"/>
  <c r="Z15" i="65"/>
  <c r="Q15" i="65"/>
  <c r="N15" i="65"/>
  <c r="K15" i="65"/>
  <c r="AE14" i="65"/>
  <c r="AA14" i="65"/>
  <c r="AB14" i="65" s="1"/>
  <c r="Z14" i="65"/>
  <c r="Q14" i="65"/>
  <c r="N14" i="65"/>
  <c r="K14" i="65"/>
  <c r="AE13" i="65"/>
  <c r="AA13" i="65"/>
  <c r="Z13" i="65"/>
  <c r="Q13" i="65"/>
  <c r="N13" i="65"/>
  <c r="K13" i="65"/>
  <c r="Q12" i="65"/>
  <c r="N12" i="65"/>
  <c r="K12" i="65"/>
  <c r="AE11" i="65"/>
  <c r="AB11" i="65"/>
  <c r="AA11" i="65"/>
  <c r="Z11" i="65"/>
  <c r="Q11" i="65"/>
  <c r="N11" i="65"/>
  <c r="K11" i="65"/>
  <c r="AE10" i="65"/>
  <c r="AA10" i="65"/>
  <c r="AB10" i="65" s="1"/>
  <c r="Z10" i="65"/>
  <c r="Q10" i="65"/>
  <c r="N10" i="65"/>
  <c r="K10" i="65"/>
  <c r="AE9" i="65"/>
  <c r="AB9" i="65"/>
  <c r="AA9" i="65"/>
  <c r="Z9" i="65"/>
  <c r="Q9" i="65"/>
  <c r="N9" i="65"/>
  <c r="K9" i="65"/>
  <c r="AE39" i="66"/>
  <c r="AA39" i="66"/>
  <c r="Z39" i="66"/>
  <c r="AB39" i="66" s="1"/>
  <c r="Q39" i="66"/>
  <c r="N39" i="66"/>
  <c r="K39" i="66"/>
  <c r="AE38" i="66"/>
  <c r="AA38" i="66"/>
  <c r="Z38" i="66"/>
  <c r="AB38" i="66" s="1"/>
  <c r="Q38" i="66"/>
  <c r="N38" i="66"/>
  <c r="K38" i="66"/>
  <c r="AE37" i="66"/>
  <c r="AA37" i="66"/>
  <c r="Z37" i="66"/>
  <c r="AB37" i="66" s="1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Q35" i="66"/>
  <c r="N35" i="66"/>
  <c r="K35" i="66"/>
  <c r="AE34" i="66"/>
  <c r="AA34" i="66"/>
  <c r="AB34" i="66" s="1"/>
  <c r="Z34" i="66"/>
  <c r="Q34" i="66"/>
  <c r="N34" i="66"/>
  <c r="K34" i="66"/>
  <c r="AE33" i="66"/>
  <c r="AA33" i="66"/>
  <c r="AB33" i="66" s="1"/>
  <c r="Z33" i="66"/>
  <c r="Q33" i="66"/>
  <c r="N33" i="66"/>
  <c r="K33" i="66"/>
  <c r="AE32" i="66"/>
  <c r="AA32" i="66"/>
  <c r="Z32" i="66"/>
  <c r="Q32" i="66"/>
  <c r="N32" i="66"/>
  <c r="K32" i="66"/>
  <c r="AE31" i="66"/>
  <c r="AA31" i="66"/>
  <c r="Z31" i="66"/>
  <c r="Q31" i="66"/>
  <c r="N31" i="66"/>
  <c r="K31" i="66"/>
  <c r="AE30" i="66"/>
  <c r="AB30" i="66"/>
  <c r="AA30" i="66"/>
  <c r="Z30" i="66"/>
  <c r="Q30" i="66"/>
  <c r="N30" i="66"/>
  <c r="K30" i="66"/>
  <c r="AE29" i="66"/>
  <c r="AA29" i="66"/>
  <c r="Z29" i="66"/>
  <c r="AB29" i="66" s="1"/>
  <c r="Q29" i="66"/>
  <c r="N29" i="66"/>
  <c r="K29" i="66"/>
  <c r="AE28" i="66"/>
  <c r="AA28" i="66"/>
  <c r="Z28" i="66"/>
  <c r="AB28" i="66" s="1"/>
  <c r="Q28" i="66"/>
  <c r="N28" i="66"/>
  <c r="K28" i="66"/>
  <c r="AE27" i="66"/>
  <c r="AA27" i="66"/>
  <c r="Z27" i="66"/>
  <c r="AB27" i="66" s="1"/>
  <c r="Q27" i="66"/>
  <c r="N27" i="66"/>
  <c r="K27" i="66"/>
  <c r="AE26" i="66"/>
  <c r="AA26" i="66"/>
  <c r="Z26" i="66"/>
  <c r="AB26" i="66" s="1"/>
  <c r="Q26" i="66"/>
  <c r="N26" i="66"/>
  <c r="K26" i="66"/>
  <c r="AE25" i="66"/>
  <c r="AA25" i="66"/>
  <c r="Z25" i="66"/>
  <c r="AB25" i="66" s="1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Z22" i="66"/>
  <c r="AB22" i="66" s="1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AB20" i="66" s="1"/>
  <c r="Q20" i="66"/>
  <c r="N20" i="66"/>
  <c r="K20" i="66"/>
  <c r="AE19" i="66"/>
  <c r="AA19" i="66"/>
  <c r="Z19" i="66"/>
  <c r="Q19" i="66"/>
  <c r="N19" i="66"/>
  <c r="K19" i="66"/>
  <c r="AE18" i="66"/>
  <c r="AA18" i="66"/>
  <c r="Z18" i="66"/>
  <c r="AB18" i="66" s="1"/>
  <c r="Q18" i="66"/>
  <c r="N18" i="66"/>
  <c r="K18" i="66"/>
  <c r="AE17" i="66"/>
  <c r="AA17" i="66"/>
  <c r="Z17" i="66"/>
  <c r="Q17" i="66"/>
  <c r="N17" i="66"/>
  <c r="K17" i="66"/>
  <c r="AE16" i="66"/>
  <c r="AB16" i="66"/>
  <c r="AA16" i="66"/>
  <c r="Z16" i="66"/>
  <c r="Q16" i="66"/>
  <c r="N16" i="66"/>
  <c r="K16" i="66"/>
  <c r="AE15" i="66"/>
  <c r="AA15" i="66"/>
  <c r="Z15" i="66"/>
  <c r="AB15" i="66" s="1"/>
  <c r="Q15" i="66"/>
  <c r="N15" i="66"/>
  <c r="K15" i="66"/>
  <c r="AE14" i="66"/>
  <c r="AA14" i="66"/>
  <c r="Z14" i="66"/>
  <c r="AB14" i="66" s="1"/>
  <c r="Q14" i="66"/>
  <c r="N14" i="66"/>
  <c r="K14" i="66"/>
  <c r="AE13" i="66"/>
  <c r="AA13" i="66"/>
  <c r="Z13" i="66"/>
  <c r="AB13" i="66" s="1"/>
  <c r="Q13" i="66"/>
  <c r="N13" i="66"/>
  <c r="K13" i="66"/>
  <c r="AE12" i="66"/>
  <c r="AA12" i="66"/>
  <c r="Z12" i="66"/>
  <c r="AB12" i="66" s="1"/>
  <c r="Q12" i="66"/>
  <c r="N12" i="66"/>
  <c r="K12" i="66"/>
  <c r="AE11" i="66"/>
  <c r="AA11" i="66"/>
  <c r="Z11" i="66"/>
  <c r="AB11" i="66" s="1"/>
  <c r="Q11" i="66"/>
  <c r="N11" i="66"/>
  <c r="K11" i="66"/>
  <c r="AE10" i="66"/>
  <c r="AA10" i="66"/>
  <c r="Z10" i="66"/>
  <c r="AB10" i="66" s="1"/>
  <c r="Q10" i="66"/>
  <c r="N10" i="66"/>
  <c r="K10" i="66"/>
  <c r="AE9" i="66"/>
  <c r="AA9" i="66"/>
  <c r="Z9" i="66"/>
  <c r="Q9" i="66"/>
  <c r="N9" i="66"/>
  <c r="K9" i="66"/>
  <c r="AE39" i="67"/>
  <c r="AA39" i="67"/>
  <c r="Z39" i="67"/>
  <c r="AB39" i="67" s="1"/>
  <c r="Q39" i="67"/>
  <c r="N39" i="67"/>
  <c r="K39" i="67"/>
  <c r="AE38" i="67"/>
  <c r="AA38" i="67"/>
  <c r="Z38" i="67"/>
  <c r="AB38" i="67" s="1"/>
  <c r="Q38" i="67"/>
  <c r="N38" i="67"/>
  <c r="K38" i="67"/>
  <c r="AE37" i="67"/>
  <c r="AA37" i="67"/>
  <c r="AB37" i="67" s="1"/>
  <c r="Z37" i="67"/>
  <c r="Q37" i="67"/>
  <c r="N37" i="67"/>
  <c r="K37" i="67"/>
  <c r="AE36" i="67"/>
  <c r="AA36" i="67"/>
  <c r="Z36" i="67"/>
  <c r="AB36" i="67" s="1"/>
  <c r="Q36" i="67"/>
  <c r="N36" i="67"/>
  <c r="K36" i="67"/>
  <c r="AE35" i="67"/>
  <c r="AA35" i="67"/>
  <c r="Z35" i="67"/>
  <c r="AB35" i="67" s="1"/>
  <c r="Q35" i="67"/>
  <c r="N35" i="67"/>
  <c r="K35" i="67"/>
  <c r="AE34" i="67"/>
  <c r="AA34" i="67"/>
  <c r="Z34" i="67"/>
  <c r="AB34" i="67" s="1"/>
  <c r="Q34" i="67"/>
  <c r="N34" i="67"/>
  <c r="K34" i="67"/>
  <c r="AE33" i="67"/>
  <c r="AA33" i="67"/>
  <c r="Z33" i="67"/>
  <c r="AB33" i="67" s="1"/>
  <c r="Q33" i="67"/>
  <c r="N33" i="67"/>
  <c r="K33" i="67"/>
  <c r="AE32" i="67"/>
  <c r="AA32" i="67"/>
  <c r="Z32" i="67"/>
  <c r="AB32" i="67" s="1"/>
  <c r="Q32" i="67"/>
  <c r="N32" i="67"/>
  <c r="K32" i="67"/>
  <c r="AE31" i="67"/>
  <c r="AA31" i="67"/>
  <c r="Z31" i="67"/>
  <c r="AB31" i="67" s="1"/>
  <c r="Q31" i="67"/>
  <c r="N31" i="67"/>
  <c r="K31" i="67"/>
  <c r="AE30" i="67"/>
  <c r="AA30" i="67"/>
  <c r="Z30" i="67"/>
  <c r="AB30" i="67" s="1"/>
  <c r="Q30" i="67"/>
  <c r="N30" i="67"/>
  <c r="K30" i="67"/>
  <c r="AE29" i="67"/>
  <c r="AA29" i="67"/>
  <c r="AB29" i="67" s="1"/>
  <c r="Z29" i="67"/>
  <c r="Q29" i="67"/>
  <c r="N29" i="67"/>
  <c r="K29" i="67"/>
  <c r="AE28" i="67"/>
  <c r="AA28" i="67"/>
  <c r="AB28" i="67" s="1"/>
  <c r="Z28" i="67"/>
  <c r="Q28" i="67"/>
  <c r="N28" i="67"/>
  <c r="K28" i="67"/>
  <c r="AE27" i="67"/>
  <c r="AA27" i="67"/>
  <c r="Z27" i="67"/>
  <c r="Q27" i="67"/>
  <c r="N27" i="67"/>
  <c r="K27" i="67"/>
  <c r="AE26" i="67"/>
  <c r="AA26" i="67"/>
  <c r="Z26" i="67"/>
  <c r="Q26" i="67"/>
  <c r="N26" i="67"/>
  <c r="K26" i="67"/>
  <c r="AE25" i="67"/>
  <c r="AB25" i="67"/>
  <c r="AA25" i="67"/>
  <c r="Z25" i="67"/>
  <c r="Q25" i="67"/>
  <c r="N25" i="67"/>
  <c r="K25" i="67"/>
  <c r="AE24" i="67"/>
  <c r="AA24" i="67"/>
  <c r="Z24" i="67"/>
  <c r="AB24" i="67" s="1"/>
  <c r="Q24" i="67"/>
  <c r="N24" i="67"/>
  <c r="K24" i="67"/>
  <c r="AE23" i="67"/>
  <c r="AA23" i="67"/>
  <c r="AB23" i="67" s="1"/>
  <c r="Z23" i="67"/>
  <c r="Q23" i="67"/>
  <c r="N23" i="67"/>
  <c r="K23" i="67"/>
  <c r="AE22" i="67"/>
  <c r="AA22" i="67"/>
  <c r="Z22" i="67"/>
  <c r="Q22" i="67"/>
  <c r="N22" i="67"/>
  <c r="K22" i="67"/>
  <c r="AE21" i="67"/>
  <c r="AA21" i="67"/>
  <c r="Z21" i="67"/>
  <c r="Q21" i="67"/>
  <c r="N21" i="67"/>
  <c r="K21" i="67"/>
  <c r="AE20" i="67"/>
  <c r="AA20" i="67"/>
  <c r="Z20" i="67"/>
  <c r="Q20" i="67"/>
  <c r="N20" i="67"/>
  <c r="K20" i="67"/>
  <c r="AE19" i="67"/>
  <c r="AA19" i="67"/>
  <c r="Z19" i="67"/>
  <c r="Q19" i="67"/>
  <c r="N19" i="67"/>
  <c r="K19" i="67"/>
  <c r="AE18" i="67"/>
  <c r="AA18" i="67"/>
  <c r="Z18" i="67"/>
  <c r="Q18" i="67"/>
  <c r="N18" i="67"/>
  <c r="K18" i="67"/>
  <c r="AE17" i="67"/>
  <c r="AA17" i="67"/>
  <c r="Z17" i="67"/>
  <c r="AB17" i="67" s="1"/>
  <c r="Q17" i="67"/>
  <c r="N17" i="67"/>
  <c r="K17" i="67"/>
  <c r="AE16" i="67"/>
  <c r="AA16" i="67"/>
  <c r="Z16" i="67"/>
  <c r="AB16" i="67" s="1"/>
  <c r="Q16" i="67"/>
  <c r="N16" i="67"/>
  <c r="K16" i="67"/>
  <c r="AE15" i="67"/>
  <c r="AA15" i="67"/>
  <c r="Z15" i="67"/>
  <c r="AB15" i="67" s="1"/>
  <c r="Q15" i="67"/>
  <c r="N15" i="67"/>
  <c r="K15" i="67"/>
  <c r="AE14" i="67"/>
  <c r="AA14" i="67"/>
  <c r="Z14" i="67"/>
  <c r="Q14" i="67"/>
  <c r="N14" i="67"/>
  <c r="K14" i="67"/>
  <c r="AE13" i="67"/>
  <c r="AA13" i="67"/>
  <c r="Z13" i="67"/>
  <c r="AB13" i="67" s="1"/>
  <c r="Q13" i="67"/>
  <c r="N13" i="67"/>
  <c r="K13" i="67"/>
  <c r="AE12" i="67"/>
  <c r="AA12" i="67"/>
  <c r="AB12" i="67" s="1"/>
  <c r="Z12" i="67"/>
  <c r="Q12" i="67"/>
  <c r="N12" i="67"/>
  <c r="K12" i="67"/>
  <c r="AE11" i="67"/>
  <c r="AB11" i="67"/>
  <c r="AA11" i="67"/>
  <c r="Z11" i="67"/>
  <c r="Q11" i="67"/>
  <c r="N11" i="67"/>
  <c r="K11" i="67"/>
  <c r="AE10" i="67"/>
  <c r="AA10" i="67"/>
  <c r="Z10" i="67"/>
  <c r="AB10" i="67" s="1"/>
  <c r="Q10" i="67"/>
  <c r="N10" i="67"/>
  <c r="K10" i="67"/>
  <c r="AE9" i="67"/>
  <c r="AA9" i="67"/>
  <c r="Z9" i="67"/>
  <c r="AB9" i="67" s="1"/>
  <c r="Q9" i="67"/>
  <c r="N9" i="67"/>
  <c r="K9" i="67"/>
  <c r="AE39" i="68"/>
  <c r="AA39" i="68"/>
  <c r="Z39" i="68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Q37" i="68"/>
  <c r="N37" i="68"/>
  <c r="K37" i="68"/>
  <c r="AE36" i="68"/>
  <c r="AB36" i="68"/>
  <c r="AA36" i="68"/>
  <c r="Z36" i="68"/>
  <c r="Q36" i="68"/>
  <c r="N36" i="68"/>
  <c r="K36" i="68"/>
  <c r="AE35" i="68"/>
  <c r="AA35" i="68"/>
  <c r="AB35" i="68" s="1"/>
  <c r="Z35" i="68"/>
  <c r="Q35" i="68"/>
  <c r="N35" i="68"/>
  <c r="K35" i="68"/>
  <c r="AE34" i="68"/>
  <c r="AA34" i="68"/>
  <c r="Z34" i="68"/>
  <c r="Q34" i="68"/>
  <c r="N34" i="68"/>
  <c r="K34" i="68"/>
  <c r="AE33" i="68"/>
  <c r="AA33" i="68"/>
  <c r="Z33" i="68"/>
  <c r="Q33" i="68"/>
  <c r="N33" i="68"/>
  <c r="K33" i="68"/>
  <c r="AE32" i="68"/>
  <c r="AB32" i="68"/>
  <c r="AA32" i="68"/>
  <c r="Z32" i="68"/>
  <c r="Q32" i="68"/>
  <c r="N32" i="68"/>
  <c r="K32" i="68"/>
  <c r="AE31" i="68"/>
  <c r="AA31" i="68"/>
  <c r="Z31" i="68"/>
  <c r="AB31" i="68" s="1"/>
  <c r="Q31" i="68"/>
  <c r="N31" i="68"/>
  <c r="K31" i="68"/>
  <c r="AE30" i="68"/>
  <c r="AA30" i="68"/>
  <c r="Z30" i="68"/>
  <c r="AB30" i="68" s="1"/>
  <c r="Q30" i="68"/>
  <c r="N30" i="68"/>
  <c r="K30" i="68"/>
  <c r="AE29" i="68"/>
  <c r="AA29" i="68"/>
  <c r="Z29" i="68"/>
  <c r="AB29" i="68" s="1"/>
  <c r="Q29" i="68"/>
  <c r="N29" i="68"/>
  <c r="K29" i="68"/>
  <c r="AE28" i="68"/>
  <c r="AA28" i="68"/>
  <c r="Z28" i="68"/>
  <c r="AB28" i="68" s="1"/>
  <c r="Q28" i="68"/>
  <c r="N28" i="68"/>
  <c r="K28" i="68"/>
  <c r="AE27" i="68"/>
  <c r="AA27" i="68"/>
  <c r="Z27" i="68"/>
  <c r="AB27" i="68" s="1"/>
  <c r="Q27" i="68"/>
  <c r="N27" i="68"/>
  <c r="K27" i="68"/>
  <c r="AE26" i="68"/>
  <c r="AA26" i="68"/>
  <c r="Z26" i="68"/>
  <c r="Q26" i="68"/>
  <c r="N26" i="68"/>
  <c r="K26" i="68"/>
  <c r="AE25" i="68"/>
  <c r="AA25" i="68"/>
  <c r="Z25" i="68"/>
  <c r="AB25" i="68" s="1"/>
  <c r="Q25" i="68"/>
  <c r="N25" i="68"/>
  <c r="K25" i="68"/>
  <c r="AE24" i="68"/>
  <c r="AA24" i="68"/>
  <c r="AB24" i="68" s="1"/>
  <c r="Z24" i="68"/>
  <c r="Q24" i="68"/>
  <c r="N24" i="68"/>
  <c r="K24" i="68"/>
  <c r="AE23" i="68"/>
  <c r="AA23" i="68"/>
  <c r="Z23" i="68"/>
  <c r="Q23" i="68"/>
  <c r="N23" i="68"/>
  <c r="K23" i="68"/>
  <c r="AE22" i="68"/>
  <c r="AA22" i="68"/>
  <c r="Z22" i="68"/>
  <c r="Q22" i="68"/>
  <c r="N22" i="68"/>
  <c r="K22" i="68"/>
  <c r="AE21" i="68"/>
  <c r="AA21" i="68"/>
  <c r="Z21" i="68"/>
  <c r="Q21" i="68"/>
  <c r="N21" i="68"/>
  <c r="K21" i="68"/>
  <c r="AE20" i="68"/>
  <c r="AB20" i="68"/>
  <c r="AA20" i="68"/>
  <c r="Z20" i="68"/>
  <c r="Q20" i="68"/>
  <c r="N20" i="68"/>
  <c r="K20" i="68"/>
  <c r="AE19" i="68"/>
  <c r="AA19" i="68"/>
  <c r="Z19" i="68"/>
  <c r="Q19" i="68"/>
  <c r="N19" i="68"/>
  <c r="K19" i="68"/>
  <c r="AE18" i="68"/>
  <c r="AA18" i="68"/>
  <c r="Z18" i="68"/>
  <c r="AB18" i="68" s="1"/>
  <c r="Q18" i="68"/>
  <c r="N18" i="68"/>
  <c r="K18" i="68"/>
  <c r="AE17" i="68"/>
  <c r="AA17" i="68"/>
  <c r="Z17" i="68"/>
  <c r="AB17" i="68" s="1"/>
  <c r="Q17" i="68"/>
  <c r="N17" i="68"/>
  <c r="K17" i="68"/>
  <c r="AE16" i="68"/>
  <c r="AA16" i="68"/>
  <c r="Z16" i="68"/>
  <c r="AB16" i="68" s="1"/>
  <c r="Q16" i="68"/>
  <c r="N16" i="68"/>
  <c r="K16" i="68"/>
  <c r="AE15" i="68"/>
  <c r="AA15" i="68"/>
  <c r="Z15" i="68"/>
  <c r="AB15" i="68" s="1"/>
  <c r="Q15" i="68"/>
  <c r="N15" i="68"/>
  <c r="K15" i="68"/>
  <c r="AE14" i="68"/>
  <c r="AA14" i="68"/>
  <c r="Z14" i="68"/>
  <c r="AB14" i="68" s="1"/>
  <c r="Q14" i="68"/>
  <c r="N14" i="68"/>
  <c r="K14" i="68"/>
  <c r="AE13" i="68"/>
  <c r="AA13" i="68"/>
  <c r="Z13" i="68"/>
  <c r="AB13" i="68" s="1"/>
  <c r="Q13" i="68"/>
  <c r="N13" i="68"/>
  <c r="K13" i="68"/>
  <c r="AE12" i="68"/>
  <c r="AA12" i="68"/>
  <c r="Z12" i="68"/>
  <c r="AB12" i="68" s="1"/>
  <c r="Q12" i="68"/>
  <c r="N12" i="68"/>
  <c r="K12" i="68"/>
  <c r="AE11" i="68"/>
  <c r="AA11" i="68"/>
  <c r="Z11" i="68"/>
  <c r="AB11" i="68" s="1"/>
  <c r="Q11" i="68"/>
  <c r="N11" i="68"/>
  <c r="K11" i="68"/>
  <c r="AE10" i="68"/>
  <c r="AA10" i="68"/>
  <c r="Z10" i="68"/>
  <c r="AB10" i="68" s="1"/>
  <c r="Q10" i="68"/>
  <c r="N10" i="68"/>
  <c r="K10" i="68"/>
  <c r="AE9" i="68"/>
  <c r="AA9" i="68"/>
  <c r="Z9" i="68"/>
  <c r="AB9" i="68" s="1"/>
  <c r="Q9" i="68"/>
  <c r="N9" i="68"/>
  <c r="K9" i="68"/>
  <c r="AE39" i="58"/>
  <c r="AA39" i="58"/>
  <c r="AB39" i="58" s="1"/>
  <c r="Z39" i="58"/>
  <c r="Q39" i="58"/>
  <c r="N39" i="58"/>
  <c r="K39" i="58"/>
  <c r="AE38" i="58"/>
  <c r="AB38" i="58"/>
  <c r="AA38" i="58"/>
  <c r="Z38" i="58"/>
  <c r="Q38" i="58"/>
  <c r="N38" i="58"/>
  <c r="K38" i="58"/>
  <c r="AE37" i="58"/>
  <c r="AA37" i="58"/>
  <c r="Z37" i="58"/>
  <c r="AB37" i="58" s="1"/>
  <c r="Q37" i="58"/>
  <c r="N37" i="58"/>
  <c r="K37" i="58"/>
  <c r="AE36" i="58"/>
  <c r="AA36" i="58"/>
  <c r="Z36" i="58"/>
  <c r="AB36" i="58" s="1"/>
  <c r="Q36" i="58"/>
  <c r="N36" i="58"/>
  <c r="K36" i="58"/>
  <c r="AE35" i="58"/>
  <c r="AA35" i="58"/>
  <c r="Z35" i="58"/>
  <c r="AB35" i="58" s="1"/>
  <c r="Q35" i="58"/>
  <c r="N35" i="58"/>
  <c r="K35" i="58"/>
  <c r="AE34" i="58"/>
  <c r="AA34" i="58"/>
  <c r="Z34" i="58"/>
  <c r="AB34" i="58" s="1"/>
  <c r="Q34" i="58"/>
  <c r="N34" i="58"/>
  <c r="K34" i="58"/>
  <c r="AE33" i="58"/>
  <c r="AA33" i="58"/>
  <c r="Z33" i="58"/>
  <c r="AB33" i="58" s="1"/>
  <c r="Q33" i="58"/>
  <c r="N33" i="58"/>
  <c r="K33" i="58"/>
  <c r="AE32" i="58"/>
  <c r="AA32" i="58"/>
  <c r="Z32" i="58"/>
  <c r="AB32" i="58" s="1"/>
  <c r="Q32" i="58"/>
  <c r="N32" i="58"/>
  <c r="K32" i="58"/>
  <c r="AE31" i="58"/>
  <c r="AA31" i="58"/>
  <c r="Z31" i="58"/>
  <c r="AB31" i="58" s="1"/>
  <c r="Q31" i="58"/>
  <c r="N31" i="58"/>
  <c r="K31" i="58"/>
  <c r="AE30" i="58"/>
  <c r="AA30" i="58"/>
  <c r="Z30" i="58"/>
  <c r="AB30" i="58" s="1"/>
  <c r="Q30" i="58"/>
  <c r="N30" i="58"/>
  <c r="K30" i="58"/>
  <c r="AE29" i="58"/>
  <c r="AA29" i="58"/>
  <c r="Z29" i="58"/>
  <c r="AB29" i="58" s="1"/>
  <c r="Q29" i="58"/>
  <c r="N29" i="58"/>
  <c r="K29" i="58"/>
  <c r="AE28" i="58"/>
  <c r="AA28" i="58"/>
  <c r="Z28" i="58"/>
  <c r="AB28" i="58" s="1"/>
  <c r="Q28" i="58"/>
  <c r="N28" i="58"/>
  <c r="K28" i="58"/>
  <c r="AE27" i="58"/>
  <c r="AA27" i="58"/>
  <c r="Z27" i="58"/>
  <c r="AB27" i="58" s="1"/>
  <c r="Q27" i="58"/>
  <c r="N27" i="58"/>
  <c r="K27" i="58"/>
  <c r="AE26" i="58"/>
  <c r="AA26" i="58"/>
  <c r="Z26" i="58"/>
  <c r="Q26" i="58"/>
  <c r="N26" i="58"/>
  <c r="K26" i="58"/>
  <c r="AE25" i="58"/>
  <c r="AA25" i="58"/>
  <c r="Z25" i="58"/>
  <c r="Q25" i="58"/>
  <c r="N25" i="58"/>
  <c r="K25" i="58"/>
  <c r="AE24" i="58"/>
  <c r="AA24" i="58"/>
  <c r="Z24" i="58"/>
  <c r="Q24" i="58"/>
  <c r="N24" i="58"/>
  <c r="K24" i="58"/>
  <c r="AE23" i="58"/>
  <c r="AA23" i="58"/>
  <c r="Z23" i="58"/>
  <c r="Q23" i="58"/>
  <c r="N23" i="58"/>
  <c r="K23" i="58"/>
  <c r="AE22" i="58"/>
  <c r="AA22" i="58"/>
  <c r="Z22" i="58"/>
  <c r="Q22" i="58"/>
  <c r="N22" i="58"/>
  <c r="K22" i="58"/>
  <c r="AE21" i="58"/>
  <c r="AA21" i="58"/>
  <c r="Z21" i="58"/>
  <c r="Q21" i="58"/>
  <c r="N21" i="58"/>
  <c r="K21" i="58"/>
  <c r="AE20" i="58"/>
  <c r="AA20" i="58"/>
  <c r="Z20" i="58"/>
  <c r="Q20" i="58"/>
  <c r="N20" i="58"/>
  <c r="K20" i="58"/>
  <c r="AE19" i="58"/>
  <c r="AA19" i="58"/>
  <c r="Z19" i="58"/>
  <c r="Q19" i="58"/>
  <c r="N19" i="58"/>
  <c r="K19" i="58"/>
  <c r="AE18" i="58"/>
  <c r="AA18" i="58"/>
  <c r="Z18" i="58"/>
  <c r="Q18" i="58"/>
  <c r="N18" i="58"/>
  <c r="K18" i="58"/>
  <c r="AE17" i="58"/>
  <c r="AA17" i="58"/>
  <c r="Z17" i="58"/>
  <c r="Q17" i="58"/>
  <c r="N17" i="58"/>
  <c r="K17" i="58"/>
  <c r="AE16" i="58"/>
  <c r="AA16" i="58"/>
  <c r="Z16" i="58"/>
  <c r="Q16" i="58"/>
  <c r="N16" i="58"/>
  <c r="K16" i="58"/>
  <c r="AE15" i="58"/>
  <c r="AA15" i="58"/>
  <c r="Z15" i="58"/>
  <c r="Q15" i="58"/>
  <c r="N15" i="58"/>
  <c r="K15" i="58"/>
  <c r="AE14" i="58"/>
  <c r="AA14" i="58"/>
  <c r="Z14" i="58"/>
  <c r="Q14" i="58"/>
  <c r="N14" i="58"/>
  <c r="K14" i="58"/>
  <c r="AE13" i="58"/>
  <c r="AA13" i="58"/>
  <c r="Z13" i="58"/>
  <c r="Q13" i="58"/>
  <c r="N13" i="58"/>
  <c r="K13" i="58"/>
  <c r="AE12" i="58"/>
  <c r="AA12" i="58"/>
  <c r="Z12" i="58"/>
  <c r="Q12" i="58"/>
  <c r="N12" i="58"/>
  <c r="K12" i="58"/>
  <c r="AE11" i="58"/>
  <c r="AA11" i="58"/>
  <c r="Z11" i="58"/>
  <c r="AB11" i="58" s="1"/>
  <c r="Q11" i="58"/>
  <c r="N11" i="58"/>
  <c r="K11" i="58"/>
  <c r="AE10" i="58"/>
  <c r="AA10" i="58"/>
  <c r="Z10" i="58"/>
  <c r="Q10" i="58"/>
  <c r="N10" i="58"/>
  <c r="K10" i="58"/>
  <c r="AE9" i="58"/>
  <c r="AA9" i="58"/>
  <c r="Z9" i="58"/>
  <c r="Q9" i="58"/>
  <c r="N9" i="58"/>
  <c r="K9" i="58"/>
  <c r="AE9" i="52"/>
  <c r="Q9" i="52"/>
  <c r="N9" i="52"/>
  <c r="K9" i="52"/>
  <c r="AB26" i="68" l="1"/>
  <c r="AB19" i="68"/>
  <c r="AP21" i="41"/>
  <c r="BT41" i="68"/>
  <c r="AO21" i="41" s="1"/>
  <c r="AB14" i="67"/>
  <c r="AP20" i="41"/>
  <c r="AP23" i="41" s="1"/>
  <c r="BT41" i="66"/>
  <c r="AO19" i="41" s="1"/>
  <c r="AB17" i="66"/>
  <c r="AB19" i="66"/>
  <c r="AB33" i="68"/>
  <c r="AB34" i="68"/>
  <c r="AU43" i="68"/>
  <c r="AU41" i="68"/>
  <c r="K21" i="41" s="1"/>
  <c r="AU42" i="68"/>
  <c r="AB21" i="68"/>
  <c r="AB22" i="68"/>
  <c r="AB23" i="68"/>
  <c r="AB37" i="68"/>
  <c r="AB38" i="68"/>
  <c r="AB39" i="68"/>
  <c r="AU41" i="67"/>
  <c r="K20" i="41" s="1"/>
  <c r="AU42" i="67"/>
  <c r="AU43" i="67"/>
  <c r="AB18" i="67"/>
  <c r="AB19" i="67"/>
  <c r="AB20" i="67"/>
  <c r="AB21" i="67"/>
  <c r="AB22" i="67"/>
  <c r="AB26" i="67"/>
  <c r="AB27" i="67"/>
  <c r="AB24" i="66"/>
  <c r="AB9" i="66"/>
  <c r="AB35" i="66"/>
  <c r="AB36" i="66"/>
  <c r="AB21" i="66"/>
  <c r="AB23" i="66"/>
  <c r="AB31" i="66"/>
  <c r="AB32" i="66"/>
  <c r="AB17" i="65"/>
  <c r="AB38" i="65"/>
  <c r="AB16" i="65"/>
  <c r="AB24" i="65"/>
  <c r="AB25" i="65"/>
  <c r="AB43" i="65"/>
  <c r="AB13" i="65"/>
  <c r="AB28" i="65"/>
  <c r="AB29" i="65"/>
  <c r="AU42" i="65"/>
  <c r="AU43" i="65"/>
  <c r="AU41" i="65"/>
  <c r="K18" i="41" s="1"/>
  <c r="AB16" i="64"/>
  <c r="AU43" i="64"/>
  <c r="AB35" i="63"/>
  <c r="AB36" i="63"/>
  <c r="AB39" i="63"/>
  <c r="AB21" i="63"/>
  <c r="AB12" i="62"/>
  <c r="AB24" i="62"/>
  <c r="AT43" i="62"/>
  <c r="AB34" i="61"/>
  <c r="AB38" i="61"/>
  <c r="AB39" i="61"/>
  <c r="AB11" i="61"/>
  <c r="AB37" i="60"/>
  <c r="AB9" i="60"/>
  <c r="AB10" i="60"/>
  <c r="AB11" i="60"/>
  <c r="AB13" i="60"/>
  <c r="AB15" i="60"/>
  <c r="AB16" i="60"/>
  <c r="AB17" i="60"/>
  <c r="AB18" i="60"/>
  <c r="AB19" i="60"/>
  <c r="AU43" i="60"/>
  <c r="AB16" i="59"/>
  <c r="AB18" i="59"/>
  <c r="AB19" i="59"/>
  <c r="AB20" i="59"/>
  <c r="AB21" i="59"/>
  <c r="AB22" i="59"/>
  <c r="AB25" i="59"/>
  <c r="AB26" i="59"/>
  <c r="AB27" i="59"/>
  <c r="AB28" i="59"/>
  <c r="AB29" i="59"/>
  <c r="AB30" i="59"/>
  <c r="AB31" i="59"/>
  <c r="AB32" i="59"/>
  <c r="AB33" i="59"/>
  <c r="AB34" i="59"/>
  <c r="AB37" i="59"/>
  <c r="AB38" i="59"/>
  <c r="AB39" i="59"/>
  <c r="AB11" i="59"/>
  <c r="AB13" i="58"/>
  <c r="AB25" i="58"/>
  <c r="H24" i="41"/>
  <c r="H25" i="41"/>
  <c r="H23" i="41"/>
  <c r="I24" i="41"/>
  <c r="I25" i="41"/>
  <c r="I23" i="41"/>
  <c r="AT43" i="52"/>
  <c r="AU42" i="52"/>
  <c r="AT41" i="64"/>
  <c r="J17" i="41" s="1"/>
  <c r="AT42" i="64"/>
  <c r="AU41" i="64"/>
  <c r="K17" i="41" s="1"/>
  <c r="BT42" i="64"/>
  <c r="AB20" i="64"/>
  <c r="AB35" i="64"/>
  <c r="AB33" i="64"/>
  <c r="AB36" i="64"/>
  <c r="AB10" i="64"/>
  <c r="AB11" i="64"/>
  <c r="AB12" i="64"/>
  <c r="AB13" i="64"/>
  <c r="AB14" i="64"/>
  <c r="AB15" i="64"/>
  <c r="AT43" i="64"/>
  <c r="AT42" i="63"/>
  <c r="AT41" i="63"/>
  <c r="J16" i="41" s="1"/>
  <c r="AB15" i="63"/>
  <c r="AB17" i="63"/>
  <c r="AB18" i="63"/>
  <c r="AB19" i="63"/>
  <c r="AB22" i="63"/>
  <c r="AB23" i="63"/>
  <c r="AB24" i="63"/>
  <c r="AB25" i="63"/>
  <c r="AB27" i="63"/>
  <c r="AB29" i="63"/>
  <c r="AB30" i="63"/>
  <c r="AU43" i="63"/>
  <c r="AU42" i="63"/>
  <c r="AT43" i="63"/>
  <c r="BU41" i="63"/>
  <c r="BT41" i="63" s="1"/>
  <c r="AU41" i="62"/>
  <c r="K15" i="41" s="1"/>
  <c r="BT43" i="62"/>
  <c r="AB25" i="62"/>
  <c r="AB13" i="62"/>
  <c r="AB14" i="62"/>
  <c r="AB15" i="62"/>
  <c r="AB16" i="62"/>
  <c r="AB17" i="62"/>
  <c r="AB18" i="62"/>
  <c r="AB20" i="62"/>
  <c r="AB22" i="62"/>
  <c r="AT42" i="62"/>
  <c r="AT41" i="62"/>
  <c r="J15" i="41" s="1"/>
  <c r="AT42" i="61"/>
  <c r="BU41" i="61"/>
  <c r="BT41" i="61" s="1"/>
  <c r="BT42" i="61"/>
  <c r="BT43" i="61"/>
  <c r="AB23" i="61"/>
  <c r="AU43" i="61"/>
  <c r="AT43" i="61"/>
  <c r="AU42" i="61"/>
  <c r="AT41" i="61"/>
  <c r="J14" i="41" s="1"/>
  <c r="AU41" i="61"/>
  <c r="K14" i="41" s="1"/>
  <c r="AU42" i="60"/>
  <c r="AT43" i="60"/>
  <c r="BT43" i="60"/>
  <c r="AB23" i="60"/>
  <c r="BT42" i="60"/>
  <c r="BU41" i="60"/>
  <c r="BT41" i="60" s="1"/>
  <c r="AT41" i="60"/>
  <c r="J13" i="41" s="1"/>
  <c r="AT42" i="60"/>
  <c r="BU41" i="59"/>
  <c r="BT41" i="59" s="1"/>
  <c r="AT42" i="59"/>
  <c r="AT41" i="59"/>
  <c r="J12" i="41" s="1"/>
  <c r="AT43" i="59"/>
  <c r="BT43" i="59"/>
  <c r="AB12" i="59"/>
  <c r="AB17" i="59"/>
  <c r="AU41" i="59"/>
  <c r="K12" i="41" s="1"/>
  <c r="AU42" i="59"/>
  <c r="AU43" i="59"/>
  <c r="AU43" i="58"/>
  <c r="AU41" i="58"/>
  <c r="K11" i="41" s="1"/>
  <c r="AB26" i="58"/>
  <c r="AB9" i="58"/>
  <c r="AB10" i="58"/>
  <c r="AB14" i="58"/>
  <c r="AB15" i="58"/>
  <c r="AB16" i="58"/>
  <c r="AB17" i="58"/>
  <c r="AB18" i="58"/>
  <c r="AB19" i="58"/>
  <c r="AB20" i="58"/>
  <c r="AB21" i="58"/>
  <c r="AB22" i="58"/>
  <c r="AB23" i="58"/>
  <c r="AB24" i="58"/>
  <c r="BT43" i="58"/>
  <c r="BT42" i="58"/>
  <c r="BU41" i="52"/>
  <c r="BT41" i="52" s="1"/>
  <c r="AU41" i="52"/>
  <c r="K10" i="41" s="1"/>
  <c r="AT42" i="52"/>
  <c r="AT41" i="52"/>
  <c r="J10" i="41" s="1"/>
  <c r="BU41" i="64"/>
  <c r="BT41" i="64" s="1"/>
  <c r="AB29" i="64"/>
  <c r="AB30" i="64"/>
  <c r="AB31" i="64"/>
  <c r="AB21" i="64"/>
  <c r="AB9" i="64"/>
  <c r="AB17" i="64"/>
  <c r="AB18" i="64"/>
  <c r="AB19" i="64"/>
  <c r="AB34" i="64"/>
  <c r="AB28" i="63"/>
  <c r="AB26" i="63"/>
  <c r="AB14" i="63"/>
  <c r="AB16" i="63"/>
  <c r="AB34" i="63"/>
  <c r="AB9" i="62"/>
  <c r="AB11" i="62"/>
  <c r="AB31" i="62"/>
  <c r="AB33" i="62"/>
  <c r="AB19" i="62"/>
  <c r="AB21" i="62"/>
  <c r="AB23" i="62"/>
  <c r="AB15" i="61"/>
  <c r="AB18" i="61"/>
  <c r="AB19" i="61"/>
  <c r="AB21" i="61"/>
  <c r="AB22" i="61"/>
  <c r="AB37" i="61"/>
  <c r="AB9" i="61"/>
  <c r="AB10" i="61"/>
  <c r="AB31" i="61"/>
  <c r="AB24" i="60"/>
  <c r="AB26" i="60"/>
  <c r="AB12" i="60"/>
  <c r="AB14" i="60"/>
  <c r="AB20" i="60"/>
  <c r="AB21" i="60"/>
  <c r="AB22" i="60"/>
  <c r="AB23" i="59"/>
  <c r="AB24" i="59"/>
  <c r="AB35" i="59"/>
  <c r="AB36" i="59"/>
  <c r="AB9" i="59"/>
  <c r="AB10" i="59"/>
  <c r="AB13" i="59"/>
  <c r="AB14" i="59"/>
  <c r="AB15" i="59"/>
  <c r="AB12" i="58"/>
  <c r="AA9" i="52"/>
  <c r="AA43" i="52" s="1"/>
  <c r="Z9" i="52"/>
  <c r="BF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BF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BF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C41" i="68"/>
  <c r="BF40" i="68"/>
  <c r="D40" i="68"/>
  <c r="C40" i="68"/>
  <c r="B21" i="40" s="1"/>
  <c r="BF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C43" i="67"/>
  <c r="BF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C42" i="67"/>
  <c r="BF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E20" i="40" s="1"/>
  <c r="I41" i="67"/>
  <c r="D20" i="40" s="1"/>
  <c r="H41" i="67"/>
  <c r="G41" i="67"/>
  <c r="F41" i="67"/>
  <c r="E41" i="67"/>
  <c r="D41" i="67"/>
  <c r="C41" i="67"/>
  <c r="BF40" i="67"/>
  <c r="D40" i="67"/>
  <c r="C40" i="67"/>
  <c r="B20" i="40" s="1"/>
  <c r="BF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C43" i="66"/>
  <c r="BF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C42" i="66"/>
  <c r="BF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C41" i="66"/>
  <c r="BF40" i="66"/>
  <c r="D40" i="66"/>
  <c r="C40" i="66"/>
  <c r="B19" i="40" s="1"/>
  <c r="BF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C43" i="65"/>
  <c r="BF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C42" i="65"/>
  <c r="BF41" i="65"/>
  <c r="AE41" i="65"/>
  <c r="Z18" i="40" s="1"/>
  <c r="AD41" i="65"/>
  <c r="Y18" i="40" s="1"/>
  <c r="AC41" i="65"/>
  <c r="X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C41" i="65"/>
  <c r="BF40" i="65"/>
  <c r="D40" i="65"/>
  <c r="C40" i="65"/>
  <c r="B18" i="40" s="1"/>
  <c r="BF43" i="64"/>
  <c r="AE43" i="64"/>
  <c r="AD43" i="64"/>
  <c r="AC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C43" i="64"/>
  <c r="BF42" i="64"/>
  <c r="AE42" i="64"/>
  <c r="AD42" i="64"/>
  <c r="AC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C42" i="64"/>
  <c r="BF41" i="64"/>
  <c r="AE41" i="64"/>
  <c r="Z17" i="40" s="1"/>
  <c r="AD41" i="64"/>
  <c r="Y17" i="40" s="1"/>
  <c r="AC41" i="64"/>
  <c r="X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C41" i="64"/>
  <c r="BF40" i="64"/>
  <c r="D40" i="64"/>
  <c r="C40" i="64"/>
  <c r="B17" i="40" s="1"/>
  <c r="BF43" i="63"/>
  <c r="AE43" i="63"/>
  <c r="AD43" i="63"/>
  <c r="AC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C43" i="63"/>
  <c r="BF42" i="63"/>
  <c r="AE42" i="63"/>
  <c r="AD42" i="63"/>
  <c r="AC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C42" i="63"/>
  <c r="BF41" i="63"/>
  <c r="AE41" i="63"/>
  <c r="Z16" i="40" s="1"/>
  <c r="AD41" i="63"/>
  <c r="Y16" i="40" s="1"/>
  <c r="AC41" i="63"/>
  <c r="X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C41" i="63"/>
  <c r="BF40" i="63"/>
  <c r="D40" i="63"/>
  <c r="C40" i="63"/>
  <c r="B16" i="40" s="1"/>
  <c r="BF43" i="62"/>
  <c r="AE43" i="62"/>
  <c r="AD43" i="62"/>
  <c r="AC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C43" i="62"/>
  <c r="BF42" i="62"/>
  <c r="AE42" i="62"/>
  <c r="AD42" i="62"/>
  <c r="AC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C42" i="62"/>
  <c r="BF41" i="62"/>
  <c r="AE41" i="62"/>
  <c r="Z15" i="40" s="1"/>
  <c r="AD41" i="62"/>
  <c r="Y15" i="40" s="1"/>
  <c r="AC41" i="62"/>
  <c r="X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C41" i="62"/>
  <c r="BF40" i="62"/>
  <c r="D40" i="62"/>
  <c r="C40" i="62"/>
  <c r="B15" i="40" s="1"/>
  <c r="BF43" i="61"/>
  <c r="AE43" i="61"/>
  <c r="AD43" i="61"/>
  <c r="AC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C43" i="61"/>
  <c r="BF42" i="61"/>
  <c r="AE42" i="61"/>
  <c r="AD42" i="61"/>
  <c r="AC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C42" i="61"/>
  <c r="BF41" i="61"/>
  <c r="AE41" i="61"/>
  <c r="Z14" i="40" s="1"/>
  <c r="AD41" i="61"/>
  <c r="Y14" i="40" s="1"/>
  <c r="AC41" i="61"/>
  <c r="X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C41" i="61"/>
  <c r="BF40" i="61"/>
  <c r="D40" i="61"/>
  <c r="C40" i="61"/>
  <c r="B14" i="40" s="1"/>
  <c r="BF43" i="60"/>
  <c r="AE43" i="60"/>
  <c r="AD43" i="60"/>
  <c r="AC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C43" i="60"/>
  <c r="BF42" i="60"/>
  <c r="AE42" i="60"/>
  <c r="AD42" i="60"/>
  <c r="AC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C42" i="60"/>
  <c r="BF41" i="60"/>
  <c r="AE41" i="60"/>
  <c r="Z13" i="40" s="1"/>
  <c r="AD41" i="60"/>
  <c r="Y13" i="40" s="1"/>
  <c r="AC41" i="60"/>
  <c r="X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C41" i="60"/>
  <c r="BF40" i="60"/>
  <c r="D40" i="60"/>
  <c r="C40" i="60"/>
  <c r="B13" i="40" s="1"/>
  <c r="BF43" i="59"/>
  <c r="AE43" i="59"/>
  <c r="AD43" i="59"/>
  <c r="AC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C43" i="59"/>
  <c r="BF42" i="59"/>
  <c r="AE42" i="59"/>
  <c r="AD42" i="59"/>
  <c r="AC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C42" i="59"/>
  <c r="BF41" i="59"/>
  <c r="AE41" i="59"/>
  <c r="Z12" i="40" s="1"/>
  <c r="AD41" i="59"/>
  <c r="Y12" i="40" s="1"/>
  <c r="AC41" i="59"/>
  <c r="X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C41" i="59"/>
  <c r="BF40" i="59"/>
  <c r="D40" i="59"/>
  <c r="C40" i="59"/>
  <c r="B12" i="40" s="1"/>
  <c r="BF43" i="58"/>
  <c r="AE43" i="58"/>
  <c r="AD43" i="58"/>
  <c r="AC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C43" i="58"/>
  <c r="BF42" i="58"/>
  <c r="AE42" i="58"/>
  <c r="AD42" i="58"/>
  <c r="AC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C42" i="58"/>
  <c r="BF41" i="58"/>
  <c r="AE41" i="58"/>
  <c r="Z11" i="40" s="1"/>
  <c r="AD41" i="58"/>
  <c r="Y11" i="40" s="1"/>
  <c r="AC41" i="58"/>
  <c r="X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C41" i="58"/>
  <c r="BF40" i="58"/>
  <c r="D40" i="58"/>
  <c r="C40" i="58"/>
  <c r="B11" i="40" s="1"/>
  <c r="AA43" i="58"/>
  <c r="Z43" i="58"/>
  <c r="BF43" i="52"/>
  <c r="BF42" i="52"/>
  <c r="BF41" i="52"/>
  <c r="BF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43" i="52"/>
  <c r="C42" i="52"/>
  <c r="C41" i="52"/>
  <c r="D40" i="52"/>
  <c r="C40" i="52"/>
  <c r="B10" i="40" s="1"/>
  <c r="AB43" i="68" l="1"/>
  <c r="AP25" i="41"/>
  <c r="AP24" i="41"/>
  <c r="AB43" i="67"/>
  <c r="AO24" i="41"/>
  <c r="AO25" i="41"/>
  <c r="AO23" i="41"/>
  <c r="AB43" i="66"/>
  <c r="AU40" i="68"/>
  <c r="C21" i="40"/>
  <c r="AB42" i="68"/>
  <c r="AB41" i="68"/>
  <c r="W21" i="40" s="1"/>
  <c r="AU40" i="67"/>
  <c r="C20" i="40"/>
  <c r="AB41" i="67"/>
  <c r="W20" i="40" s="1"/>
  <c r="AB42" i="67"/>
  <c r="AU40" i="66"/>
  <c r="C19" i="40"/>
  <c r="AB41" i="66"/>
  <c r="W19" i="40" s="1"/>
  <c r="AB42" i="66"/>
  <c r="AU40" i="65"/>
  <c r="C18" i="40"/>
  <c r="AB41" i="65"/>
  <c r="W18" i="40" s="1"/>
  <c r="AB42" i="65"/>
  <c r="AB42" i="62"/>
  <c r="AB43" i="62"/>
  <c r="AB41" i="62"/>
  <c r="W15" i="40" s="1"/>
  <c r="AB43" i="61"/>
  <c r="AB43" i="60"/>
  <c r="AB41" i="58"/>
  <c r="W11" i="40" s="1"/>
  <c r="AB43" i="58"/>
  <c r="AB42" i="58"/>
  <c r="K24" i="41"/>
  <c r="K25" i="41"/>
  <c r="K23" i="41"/>
  <c r="J23" i="41"/>
  <c r="J24" i="41"/>
  <c r="J25" i="41"/>
  <c r="AB43" i="64"/>
  <c r="C17" i="40"/>
  <c r="AU40" i="64"/>
  <c r="AB43" i="63"/>
  <c r="C16" i="40"/>
  <c r="AU40" i="63"/>
  <c r="C15" i="40"/>
  <c r="AU40" i="62"/>
  <c r="C14" i="40"/>
  <c r="AU40" i="61"/>
  <c r="C13" i="40"/>
  <c r="AU40" i="60"/>
  <c r="AB43" i="59"/>
  <c r="C12" i="40"/>
  <c r="AU40" i="59"/>
  <c r="C11" i="40"/>
  <c r="AU40" i="58"/>
  <c r="C10" i="40"/>
  <c r="AU40" i="52"/>
  <c r="AB41" i="64"/>
  <c r="W17" i="40" s="1"/>
  <c r="AB42" i="64"/>
  <c r="AB41" i="63"/>
  <c r="W16" i="40" s="1"/>
  <c r="AB42" i="63"/>
  <c r="AB41" i="61"/>
  <c r="W14" i="40" s="1"/>
  <c r="AB42" i="61"/>
  <c r="AB41" i="60"/>
  <c r="W13" i="40" s="1"/>
  <c r="AB42" i="60"/>
  <c r="AB41" i="59"/>
  <c r="W12" i="40" s="1"/>
  <c r="AB42" i="59"/>
  <c r="P23" i="40"/>
  <c r="P25" i="40"/>
  <c r="P24" i="40"/>
  <c r="O23" i="40"/>
  <c r="O24" i="40"/>
  <c r="O25" i="40"/>
  <c r="T23" i="40"/>
  <c r="T24" i="40"/>
  <c r="T25" i="40"/>
  <c r="N23" i="40"/>
  <c r="N25" i="40"/>
  <c r="N24" i="40"/>
  <c r="R23" i="40"/>
  <c r="R25" i="40"/>
  <c r="R24" i="40"/>
  <c r="B24" i="40"/>
  <c r="B25" i="40"/>
  <c r="B22" i="40"/>
  <c r="B23" i="40"/>
  <c r="K25" i="40"/>
  <c r="K24" i="40"/>
  <c r="K23" i="40"/>
  <c r="J24" i="40"/>
  <c r="J25" i="40"/>
  <c r="J23" i="40"/>
  <c r="L23" i="40"/>
  <c r="L25" i="40"/>
  <c r="L24" i="40"/>
  <c r="Y24" i="40"/>
  <c r="Y23" i="40"/>
  <c r="Y25" i="40"/>
  <c r="Z25" i="40"/>
  <c r="Z23" i="40"/>
  <c r="Z24" i="40"/>
  <c r="X25" i="40"/>
  <c r="X23" i="40"/>
  <c r="X24" i="40"/>
  <c r="H25" i="40"/>
  <c r="H24" i="40"/>
  <c r="H23" i="40"/>
  <c r="I23" i="40"/>
  <c r="I24" i="40"/>
  <c r="I25" i="40"/>
  <c r="G25" i="40"/>
  <c r="G24" i="40"/>
  <c r="G23" i="40"/>
  <c r="E23" i="40"/>
  <c r="E24" i="40"/>
  <c r="E25" i="40"/>
  <c r="F24" i="40"/>
  <c r="F23" i="40"/>
  <c r="F25" i="40"/>
  <c r="D24" i="40"/>
  <c r="D25" i="40"/>
  <c r="D23" i="40"/>
  <c r="S24" i="40"/>
  <c r="S25" i="40"/>
  <c r="S23" i="40"/>
  <c r="Q25" i="40"/>
  <c r="Q24" i="40"/>
  <c r="Q23" i="40"/>
  <c r="M25" i="40"/>
  <c r="M24" i="40"/>
  <c r="M23" i="40"/>
  <c r="AB9" i="52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C25" i="40" l="1"/>
  <c r="C24" i="40"/>
  <c r="C23" i="40"/>
  <c r="V24" i="40"/>
  <c r="V23" i="40"/>
  <c r="V25" i="40"/>
  <c r="U25" i="40"/>
  <c r="U24" i="40"/>
  <c r="U23" i="40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W24" i="40" l="1"/>
  <c r="W23" i="40"/>
  <c r="W25" i="40"/>
  <c r="AC25" i="54" l="1"/>
  <c r="AB25" i="54"/>
  <c r="Z25" i="54"/>
  <c r="Y25" i="54"/>
  <c r="X25" i="54"/>
  <c r="W25" i="54"/>
  <c r="V25" i="54"/>
  <c r="U25" i="54"/>
  <c r="L25" i="54"/>
  <c r="K25" i="54"/>
  <c r="I25" i="54"/>
  <c r="G25" i="54"/>
  <c r="F25" i="54"/>
  <c r="E25" i="54"/>
  <c r="D25" i="54"/>
  <c r="C25" i="54"/>
  <c r="B25" i="54"/>
  <c r="AC24" i="54"/>
  <c r="AB24" i="54"/>
  <c r="Z24" i="54"/>
  <c r="Y24" i="54"/>
  <c r="X24" i="54"/>
  <c r="W24" i="54"/>
  <c r="V24" i="54"/>
  <c r="U24" i="54"/>
  <c r="L24" i="54"/>
  <c r="K24" i="54"/>
  <c r="I24" i="54"/>
  <c r="G24" i="54"/>
  <c r="F24" i="54"/>
  <c r="E24" i="54"/>
  <c r="D24" i="54"/>
  <c r="C24" i="54"/>
  <c r="B24" i="54"/>
  <c r="AC23" i="54"/>
  <c r="AB23" i="54"/>
  <c r="Z23" i="54"/>
  <c r="Y23" i="54"/>
  <c r="X23" i="54"/>
  <c r="W23" i="54"/>
  <c r="V23" i="54"/>
  <c r="U23" i="54"/>
  <c r="L23" i="54"/>
  <c r="K23" i="54"/>
  <c r="I23" i="54"/>
  <c r="G23" i="54"/>
  <c r="F23" i="54"/>
  <c r="E23" i="54"/>
  <c r="D23" i="54"/>
  <c r="C23" i="54"/>
  <c r="B23" i="54"/>
  <c r="AB22" i="54"/>
  <c r="Z22" i="54"/>
  <c r="Y22" i="54"/>
  <c r="X22" i="54"/>
  <c r="W22" i="54"/>
  <c r="V22" i="54"/>
  <c r="U22" i="54"/>
  <c r="L22" i="54"/>
  <c r="K22" i="54"/>
  <c r="I22" i="54"/>
  <c r="G22" i="54"/>
  <c r="F22" i="54"/>
  <c r="E22" i="54"/>
  <c r="D22" i="54"/>
  <c r="C22" i="54"/>
  <c r="B22" i="54"/>
  <c r="AA21" i="54"/>
  <c r="M21" i="54"/>
  <c r="H21" i="54"/>
  <c r="AA20" i="54"/>
  <c r="M20" i="54"/>
  <c r="H20" i="54"/>
  <c r="AA19" i="54"/>
  <c r="M19" i="54"/>
  <c r="H19" i="54"/>
  <c r="AA18" i="54"/>
  <c r="M18" i="54"/>
  <c r="H18" i="54"/>
  <c r="AA17" i="54"/>
  <c r="M17" i="54"/>
  <c r="H17" i="54"/>
  <c r="AA16" i="54"/>
  <c r="M16" i="54"/>
  <c r="H16" i="54"/>
  <c r="AA15" i="54"/>
  <c r="M15" i="54"/>
  <c r="H15" i="54"/>
  <c r="AA14" i="54"/>
  <c r="M14" i="54"/>
  <c r="H14" i="54"/>
  <c r="AA13" i="54"/>
  <c r="M13" i="54"/>
  <c r="H13" i="54"/>
  <c r="AA12" i="54"/>
  <c r="M12" i="54"/>
  <c r="H12" i="54"/>
  <c r="AA11" i="54"/>
  <c r="M11" i="54"/>
  <c r="H11" i="54"/>
  <c r="AA10" i="54"/>
  <c r="M10" i="54"/>
  <c r="H10" i="54"/>
  <c r="J10" i="54" s="1"/>
  <c r="N21" i="54" l="1"/>
  <c r="J21" i="54"/>
  <c r="N20" i="54"/>
  <c r="J20" i="54"/>
  <c r="N12" i="54"/>
  <c r="J12" i="54"/>
  <c r="N14" i="54"/>
  <c r="J14" i="54"/>
  <c r="N16" i="54"/>
  <c r="J16" i="54"/>
  <c r="N18" i="54"/>
  <c r="J18" i="54"/>
  <c r="N11" i="54"/>
  <c r="J11" i="54"/>
  <c r="N13" i="54"/>
  <c r="J13" i="54"/>
  <c r="N15" i="54"/>
  <c r="J15" i="54"/>
  <c r="N17" i="54"/>
  <c r="J17" i="54"/>
  <c r="N19" i="54"/>
  <c r="J19" i="54"/>
  <c r="H25" i="54"/>
  <c r="AA22" i="54"/>
  <c r="M25" i="54"/>
  <c r="N10" i="54"/>
  <c r="H22" i="54"/>
  <c r="M22" i="54"/>
  <c r="M23" i="54"/>
  <c r="AA23" i="54"/>
  <c r="M24" i="54"/>
  <c r="AA24" i="54"/>
  <c r="AA25" i="54"/>
  <c r="H23" i="54"/>
  <c r="H24" i="54"/>
  <c r="J25" i="54" l="1"/>
  <c r="J24" i="54"/>
  <c r="J23" i="54"/>
  <c r="N25" i="54"/>
  <c r="N24" i="54"/>
  <c r="N23" i="54"/>
</calcChain>
</file>

<file path=xl/sharedStrings.xml><?xml version="1.0" encoding="utf-8"?>
<sst xmlns="http://schemas.openxmlformats.org/spreadsheetml/2006/main" count="3450" uniqueCount="260">
  <si>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</si>
  <si>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</si>
  <si>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</si>
  <si>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</si>
  <si>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</si>
  <si>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</si>
  <si>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</si>
  <si>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</si>
  <si>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</si>
  <si>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</si>
  <si>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</si>
  <si>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</si>
  <si>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</si>
  <si>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</si>
  <si>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</si>
  <si>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</si>
  <si>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</si>
  <si>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</si>
  <si>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</si>
  <si>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</si>
  <si>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</si>
  <si>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</si>
  <si>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</si>
  <si>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</si>
  <si>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</si>
  <si>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</si>
  <si>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</si>
  <si>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</si>
  <si>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</si>
  <si>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</si>
  <si>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</si>
  <si>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</si>
  <si>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</si>
  <si>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</si>
  <si>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</si>
  <si>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</si>
  <si>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</si>
  <si>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</si>
  <si>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</si>
  <si>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</si>
  <si>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</si>
  <si>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</si>
  <si>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</si>
  <si>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</si>
  <si>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</si>
  <si>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</si>
  <si>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</si>
  <si>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</si>
  <si>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</si>
  <si>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</si>
  <si>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</si>
  <si>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</si>
  <si>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</si>
  <si>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</si>
  <si>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</si>
  <si>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</si>
  <si>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</si>
  <si>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</si>
  <si>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</si>
  <si>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</si>
  <si>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</si>
  <si>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</si>
  <si>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</si>
  <si>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</si>
  <si>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</si>
  <si>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</si>
  <si>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</si>
  <si>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</si>
  <si>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</si>
  <si>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</si>
  <si>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</si>
  <si>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</si>
  <si>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</si>
  <si>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</si>
  <si>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</si>
  <si>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</si>
  <si>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</si>
  <si>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</si>
  <si>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</si>
  <si>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</si>
  <si>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</si>
  <si>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</si>
  <si>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</si>
  <si>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</si>
  <si>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</si>
  <si>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</si>
  <si>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</si>
  <si>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</si>
  <si>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</si>
  <si>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</si>
  <si>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</si>
  <si>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</si>
  <si>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</si>
  <si>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</si>
  <si>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</si>
  <si>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</si>
  <si>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</si>
  <si>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</si>
  <si>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</si>
  <si>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</si>
  <si>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</si>
  <si>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</si>
  <si>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</si>
  <si>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</si>
  <si>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</si>
  <si>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</si>
  <si>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</si>
  <si>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</si>
  <si>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</si>
  <si>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</si>
  <si>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</si>
  <si>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</si>
  <si>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</si>
  <si>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</si>
  <si>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</si>
  <si>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</si>
  <si>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</si>
  <si>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</si>
  <si>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</si>
  <si>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</si>
  <si>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</si>
  <si>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</si>
  <si>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</si>
  <si>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</si>
  <si>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</si>
  <si>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</si>
  <si>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</si>
  <si>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</si>
  <si>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</si>
  <si>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</si>
  <si>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</si>
  <si>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</si>
  <si>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</si>
  <si>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</si>
  <si>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</si>
  <si>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</si>
  <si>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</si>
  <si>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</si>
  <si>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</si>
  <si>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</si>
  <si>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</si>
  <si>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</si>
  <si>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</si>
  <si>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</si>
  <si>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</si>
  <si>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</si>
  <si>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</si>
  <si>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ENERGIA  ELÈCTRICA  EB.....................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</si>
  <si>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</si>
  <si>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</si>
  <si>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</si>
  <si>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</si>
  <si>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</si>
  <si>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</si>
  <si>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</si>
  <si>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</si>
  <si>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</si>
  <si>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</si>
  <si>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</si>
  <si>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</si>
  <si>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</si>
  <si>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</si>
  <si>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</si>
  <si>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</si>
  <si>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</si>
  <si>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</si>
  <si>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</si>
  <si>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</si>
  <si>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</si>
  <si>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</si>
  <si>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</si>
  <si>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ANY: 2023</t>
  </si>
  <si>
    <t>recirc</t>
  </si>
  <si>
    <t>biogàs a caldera</t>
  </si>
  <si>
    <t>biogàs a torxa</t>
  </si>
  <si>
    <t>Qdiss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</si>
  <si>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</si>
  <si>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</si>
  <si>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</si>
  <si>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</si>
  <si>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</si>
  <si>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</si>
  <si>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</si>
  <si>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</si>
  <si>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</si>
  <si>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</si>
  <si>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</si>
  <si>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</si>
  <si>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</si>
  <si>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</si>
  <si>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</si>
  <si>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</si>
  <si>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</si>
  <si>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</si>
  <si>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</si>
  <si>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</si>
  <si>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</si>
  <si>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</si>
  <si>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</si>
  <si>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</si>
  <si>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</si>
  <si>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</si>
  <si>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</si>
  <si>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</si>
  <si>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</si>
  <si>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</si>
  <si>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</si>
  <si>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</si>
  <si>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</si>
  <si>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</si>
  <si>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</si>
  <si>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</si>
  <si>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</si>
  <si>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SIM RUBATEC S.A.</t>
  </si>
  <si>
    <t>CÀLCUL RECIRCULACIÓ</t>
  </si>
  <si>
    <t>CÀLCUL IVF V30 DILUÏDA</t>
  </si>
  <si>
    <t>CABAL PURGA</t>
  </si>
  <si>
    <t>CABAL RECIRCULACIÓ</t>
  </si>
  <si>
    <t>CONCENTRACIÓ TEÒRICA DE RECIRCULACIÓ</t>
  </si>
  <si>
    <t>R</t>
  </si>
  <si>
    <t>factor DILUCIÓ</t>
  </si>
  <si>
    <t>V30</t>
  </si>
  <si>
    <r>
      <t>m</t>
    </r>
    <r>
      <rPr>
        <b/>
        <vertAlign val="superscript"/>
        <sz val="12"/>
        <color indexed="9"/>
        <rFont val="Arial"/>
        <family val="2"/>
        <charset val="1"/>
      </rPr>
      <t>3</t>
    </r>
    <r>
      <rPr>
        <b/>
        <sz val="12"/>
        <color indexed="9"/>
        <rFont val="Arial"/>
        <family val="2"/>
        <charset val="1"/>
      </rPr>
      <t>/dia</t>
    </r>
  </si>
  <si>
    <r>
      <t>m</t>
    </r>
    <r>
      <rPr>
        <b/>
        <vertAlign val="superscript"/>
        <sz val="12"/>
        <rFont val="Arial"/>
        <family val="2"/>
      </rPr>
      <t>3</t>
    </r>
    <r>
      <rPr>
        <b/>
        <sz val="12"/>
        <rFont val="Arial"/>
        <family val="2"/>
      </rPr>
      <t>/dia</t>
    </r>
  </si>
  <si>
    <t>mg/L</t>
  </si>
  <si>
    <t>mL/L</t>
  </si>
  <si>
    <t>BIOSÒLIDS</t>
  </si>
  <si>
    <t>RECIRCULACIÓ</t>
  </si>
  <si>
    <t>Producció de fangs</t>
  </si>
  <si>
    <t>flagelats i ciliats lliures</t>
  </si>
  <si>
    <t>ciliats sèssils</t>
  </si>
  <si>
    <t>rotífers</t>
  </si>
  <si>
    <t>procés de depuració</t>
  </si>
  <si>
    <t>Mitjana analítiques</t>
  </si>
  <si>
    <t>Càlcul teòric</t>
  </si>
  <si>
    <t>Compostatge privat</t>
  </si>
  <si>
    <t>microscopia</t>
  </si>
  <si>
    <t>t MF</t>
  </si>
  <si>
    <t>% MS</t>
  </si>
  <si>
    <t>t MS</t>
  </si>
  <si>
    <t>0-3</t>
  </si>
  <si>
    <t>3.0TD</t>
  </si>
  <si>
    <t>FANG espessat</t>
  </si>
  <si>
    <t>A deshidratar</t>
  </si>
  <si>
    <t>m3</t>
  </si>
  <si>
    <t>MS(%)</t>
  </si>
  <si>
    <t>MSV(%)</t>
  </si>
  <si>
    <t>PINELL DE BRAI</t>
  </si>
  <si>
    <t>I</t>
  </si>
  <si>
    <t>NH</t>
  </si>
  <si>
    <t>No</t>
  </si>
  <si>
    <t>H</t>
  </si>
  <si>
    <t>correcte</t>
  </si>
  <si>
    <t>Purga</t>
  </si>
  <si>
    <t>ES0031408166987001NQ</t>
  </si>
  <si>
    <t>&lt;35</t>
  </si>
  <si>
    <t>&lt;25</t>
  </si>
  <si>
    <t>&lt;125</t>
  </si>
  <si>
    <t>&lt;15</t>
  </si>
  <si>
    <t>&lt;2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</si>
</sst>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12"/>
      <name val="Arial"/>
      <family val="2"/>
      <charset val="1"/>
    </font>
    <font>
      <b/>
      <sz val="12"/>
      <color indexed="9"/>
      <name val="Arial"/>
      <family val="2"/>
      <charset val="1"/>
    </font>
    <font>
      <b/>
      <vertAlign val="superscript"/>
      <sz val="12"/>
      <color indexed="9"/>
      <name val="Arial"/>
      <family val="2"/>
      <charset val="1"/>
    </font>
    <font>
      <b/>
      <sz val="11"/>
      <color indexed="9"/>
      <name val="Arial"/>
      <family val="2"/>
      <charset val="1"/>
    </font>
    <font>
      <sz val="14"/>
      <name val="Arial"/>
      <family val="2"/>
      <charset val="1"/>
    </font>
    <font>
      <sz val="10"/>
      <name val="Courier New"/>
      <family val="3"/>
      <charset val="1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indexed="40"/>
        <bgColor indexed="49"/>
      </patternFill>
    </fill>
    <fill>
      <patternFill patternType="solid">
        <fgColor theme="5" tint="0.59999389629810485"/>
        <bgColor indexed="49"/>
      </patternFill>
    </fill>
    <fill>
      <patternFill patternType="solid">
        <fgColor theme="9" tint="0.59999389629810485"/>
        <bgColor indexed="49"/>
      </patternFill>
    </fill>
    <fill>
      <patternFill patternType="solid">
        <fgColor theme="5" tint="0.79998168889431442"/>
        <bgColor indexed="49"/>
      </patternFill>
    </fill>
    <fill>
      <patternFill patternType="solid">
        <fgColor theme="9" tint="0.79998168889431442"/>
        <bgColor indexed="49"/>
      </patternFill>
    </fill>
    <fill>
      <patternFill patternType="solid">
        <fgColor indexed="47"/>
        <bgColor indexed="42"/>
      </patternFill>
    </fill>
    <fill>
      <patternFill patternType="solid">
        <fgColor rgb="FFFFFF00"/>
        <bgColor indexed="64"/>
      </patternFill>
    </fill>
    <fill>
      <patternFill patternType="solid">
        <fgColor indexed="56"/>
        <bgColor indexed="63"/>
      </patternFill>
    </fill>
    <fill>
      <patternFill patternType="solid">
        <fgColor rgb="FF00B0F0"/>
        <bgColor indexed="64"/>
      </patternFill>
    </fill>
  </fills>
  <borders count="156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hair">
        <color indexed="8"/>
      </right>
      <top style="double">
        <color indexed="8"/>
      </top>
      <bottom/>
      <diagonal/>
    </border>
    <border>
      <left style="hair">
        <color indexed="8"/>
      </left>
      <right style="hair">
        <color indexed="8"/>
      </right>
      <top style="double">
        <color indexed="8"/>
      </top>
      <bottom/>
      <diagonal/>
    </border>
    <border>
      <left style="hair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double">
        <color indexed="8"/>
      </right>
      <top/>
      <bottom/>
      <diagonal/>
    </border>
    <border>
      <left/>
      <right style="hair">
        <color indexed="8"/>
      </right>
      <top/>
      <bottom style="double">
        <color indexed="8"/>
      </bottom>
      <diagonal/>
    </border>
    <border>
      <left style="hair">
        <color indexed="8"/>
      </left>
      <right style="hair">
        <color indexed="8"/>
      </right>
      <top/>
      <bottom style="double">
        <color indexed="8"/>
      </bottom>
      <diagonal/>
    </border>
    <border>
      <left style="hair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64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8"/>
      </bottom>
      <diagonal/>
    </border>
    <border>
      <left/>
      <right style="double">
        <color indexed="64"/>
      </right>
      <top style="double">
        <color indexed="64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64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64"/>
      </bottom>
      <diagonal/>
    </border>
    <border>
      <left/>
      <right style="hair">
        <color indexed="64"/>
      </right>
      <top style="double">
        <color indexed="8"/>
      </top>
      <bottom style="double">
        <color indexed="64"/>
      </bottom>
      <diagonal/>
    </border>
    <border>
      <left style="thin">
        <color indexed="8"/>
      </left>
      <right/>
      <top style="double">
        <color indexed="64"/>
      </top>
      <bottom style="double">
        <color indexed="64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0" fontId="44" fillId="0" borderId="0"/>
    <xf numFmtId="0" fontId="44" fillId="0" borderId="0"/>
  </cellStyleXfs>
  <cellXfs count="738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168" fontId="0" fillId="0" borderId="55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5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2" fillId="0" borderId="93" xfId="0" applyFont="1" applyBorder="1" applyAlignment="1">
      <alignment horizontal="center" vertical="center"/>
    </xf>
    <xf numFmtId="0" fontId="17" fillId="3" borderId="59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9" xfId="0" applyFont="1" applyFill="1" applyBorder="1" applyAlignment="1">
      <alignment horizontal="center"/>
    </xf>
    <xf numFmtId="0" fontId="17" fillId="9" borderId="58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6" xfId="0" applyFont="1" applyFill="1" applyBorder="1" applyAlignment="1">
      <alignment horizontal="center" vertical="center" wrapText="1"/>
    </xf>
    <xf numFmtId="0" fontId="26" fillId="10" borderId="67" xfId="0" applyFont="1" applyFill="1" applyBorder="1" applyAlignment="1">
      <alignment horizontal="center" wrapText="1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1" xfId="0" applyFont="1" applyFill="1" applyBorder="1" applyAlignment="1">
      <alignment horizontal="center"/>
    </xf>
    <xf numFmtId="0" fontId="26" fillId="10" borderId="64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9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69" xfId="0" quotePrefix="1" applyFont="1" applyFill="1" applyBorder="1" applyAlignment="1">
      <alignment horizontal="left"/>
    </xf>
    <xf numFmtId="0" fontId="18" fillId="3" borderId="58" xfId="0" applyFont="1" applyFill="1" applyBorder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60" xfId="0" applyNumberFormat="1" applyFont="1" applyFill="1" applyBorder="1" applyAlignment="1">
      <alignment horizontal="center"/>
    </xf>
    <xf numFmtId="0" fontId="17" fillId="5" borderId="67" xfId="0" applyFont="1" applyFill="1" applyBorder="1" applyAlignment="1">
      <alignment horizontal="center"/>
    </xf>
    <xf numFmtId="0" fontId="17" fillId="8" borderId="67" xfId="0" applyFont="1" applyFill="1" applyBorder="1" applyAlignment="1">
      <alignment horizontal="center" wrapText="1"/>
    </xf>
    <xf numFmtId="0" fontId="17" fillId="8" borderId="67" xfId="0" applyFont="1" applyFill="1" applyBorder="1" applyAlignment="1">
      <alignment horizontal="center"/>
    </xf>
    <xf numFmtId="0" fontId="17" fillId="8" borderId="56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0" fontId="16" fillId="7" borderId="86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6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3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166" fontId="0" fillId="0" borderId="32" xfId="0" applyNumberFormat="1" applyBorder="1" applyAlignment="1" applyProtection="1">
      <alignment horizontal="center"/>
      <protection locked="0"/>
    </xf>
    <xf numFmtId="166" fontId="0" fillId="0" borderId="1" xfId="0" applyNumberFormat="1" applyBorder="1" applyAlignment="1" applyProtection="1">
      <alignment horizontal="center"/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9" fontId="0" fillId="0" borderId="33" xfId="0" applyNumberFormat="1" applyBorder="1" applyAlignment="1" applyProtection="1">
      <alignment horizontal="center"/>
      <protection locked="0"/>
    </xf>
    <xf numFmtId="169" fontId="0" fillId="0" borderId="0" xfId="0" applyNumberFormat="1" applyAlignment="1" applyProtection="1">
      <alignment horizontal="center"/>
      <protection locked="0"/>
    </xf>
    <xf numFmtId="3" fontId="0" fillId="0" borderId="91" xfId="0" applyNumberFormat="1" applyBorder="1" applyAlignment="1" applyProtection="1">
      <alignment horizontal="center"/>
      <protection locked="0"/>
    </xf>
    <xf numFmtId="169" fontId="0" fillId="0" borderId="92" xfId="0" applyNumberFormat="1" applyBorder="1" applyAlignment="1" applyProtection="1">
      <alignment horizontal="center"/>
      <protection locked="0"/>
    </xf>
    <xf numFmtId="169" fontId="0" fillId="0" borderId="58" xfId="0" applyNumberFormat="1" applyBorder="1" applyAlignment="1" applyProtection="1">
      <alignment horizontal="center"/>
      <protection locked="0"/>
    </xf>
    <xf numFmtId="167" fontId="0" fillId="0" borderId="92" xfId="0" applyNumberFormat="1" applyBorder="1" applyAlignment="1" applyProtection="1">
      <alignment horizontal="center"/>
      <protection locked="0"/>
    </xf>
    <xf numFmtId="0" fontId="0" fillId="0" borderId="92" xfId="0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95" xfId="0" applyFont="1" applyFill="1" applyBorder="1" applyAlignment="1">
      <alignment horizontal="center"/>
    </xf>
    <xf numFmtId="0" fontId="2" fillId="6" borderId="96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16" fillId="7" borderId="0" xfId="0" applyFont="1" applyFill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2" fillId="6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7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3" fillId="6" borderId="67" xfId="0" applyFont="1" applyFill="1" applyBorder="1" applyAlignment="1" applyProtection="1">
      <alignment horizontal="center"/>
      <protection locked="0"/>
    </xf>
    <xf numFmtId="0" fontId="23" fillId="6" borderId="64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9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8" xfId="0" applyFont="1" applyFill="1" applyBorder="1" applyAlignment="1">
      <alignment horizontal="center" vertical="center"/>
    </xf>
    <xf numFmtId="0" fontId="26" fillId="10" borderId="62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7" xfId="0" applyFont="1" applyFill="1" applyBorder="1" applyAlignment="1">
      <alignment horizontal="center"/>
    </xf>
    <xf numFmtId="0" fontId="17" fillId="9" borderId="64" xfId="0" applyFont="1" applyFill="1" applyBorder="1" applyAlignment="1">
      <alignment horizontal="center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0" fillId="0" borderId="54" xfId="0" applyBorder="1"/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7" xfId="0" applyFont="1" applyFill="1" applyBorder="1" applyAlignment="1" applyProtection="1">
      <alignment horizontal="center"/>
      <protection locked="0"/>
    </xf>
    <xf numFmtId="0" fontId="36" fillId="6" borderId="64" xfId="0" applyFont="1" applyFill="1" applyBorder="1" applyAlignment="1" applyProtection="1">
      <alignment horizontal="center"/>
      <protection locked="0"/>
    </xf>
    <xf numFmtId="0" fontId="17" fillId="3" borderId="59" xfId="0" applyFont="1" applyFill="1" applyBorder="1" applyAlignment="1">
      <alignment horizontal="center"/>
    </xf>
    <xf numFmtId="0" fontId="17" fillId="3" borderId="58" xfId="0" applyFont="1" applyFill="1" applyBorder="1" applyAlignment="1">
      <alignment horizontal="center"/>
    </xf>
    <xf numFmtId="166" fontId="17" fillId="4" borderId="59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0" fontId="17" fillId="9" borderId="66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7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7" xfId="0" applyNumberFormat="1" applyFont="1" applyFill="1" applyBorder="1" applyAlignment="1">
      <alignment vertical="center" wrapText="1"/>
    </xf>
    <xf numFmtId="0" fontId="17" fillId="5" borderId="64" xfId="0" applyFont="1" applyFill="1" applyBorder="1" applyAlignment="1">
      <alignment horizontal="center"/>
    </xf>
    <xf numFmtId="0" fontId="17" fillId="5" borderId="60" xfId="0" applyFont="1" applyFill="1" applyBorder="1"/>
    <xf numFmtId="0" fontId="17" fillId="8" borderId="60" xfId="0" applyFont="1" applyFill="1" applyBorder="1"/>
    <xf numFmtId="0" fontId="17" fillId="8" borderId="64" xfId="0" applyFont="1" applyFill="1" applyBorder="1" applyAlignment="1">
      <alignment horizontal="center"/>
    </xf>
    <xf numFmtId="3" fontId="12" fillId="0" borderId="72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7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100" xfId="0" applyNumberFormat="1" applyFont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9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99" xfId="0" applyFont="1" applyBorder="1" applyProtection="1">
      <protection locked="0"/>
    </xf>
    <xf numFmtId="0" fontId="9" fillId="0" borderId="100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9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3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5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9" xfId="0" applyNumberFormat="1" applyFont="1" applyBorder="1" applyAlignment="1" applyProtection="1">
      <alignment horizontal="center"/>
      <protection locked="0"/>
    </xf>
    <xf numFmtId="168" fontId="38" fillId="0" borderId="99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3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9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99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101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102" xfId="0" applyNumberFormat="1" applyFont="1" applyFill="1" applyBorder="1" applyAlignment="1" applyProtection="1">
      <alignment horizontal="center"/>
      <protection locked="0"/>
    </xf>
    <xf numFmtId="2" fontId="12" fillId="6" borderId="73" xfId="0" applyNumberFormat="1" applyFont="1" applyFill="1" applyBorder="1" applyAlignment="1" applyProtection="1">
      <alignment horizontal="center"/>
      <protection locked="0"/>
    </xf>
    <xf numFmtId="2" fontId="12" fillId="6" borderId="103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105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0" fontId="2" fillId="6" borderId="106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108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109" xfId="0" applyFont="1" applyFill="1" applyBorder="1" applyAlignment="1">
      <alignment horizontal="center" vertical="center"/>
    </xf>
    <xf numFmtId="0" fontId="2" fillId="6" borderId="110" xfId="0" applyFont="1" applyFill="1" applyBorder="1" applyAlignment="1" applyProtection="1">
      <alignment horizontal="center" vertical="center"/>
      <protection locked="0"/>
    </xf>
    <xf numFmtId="0" fontId="2" fillId="6" borderId="104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Protection="1">
      <protection locked="0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11" xfId="0" applyFont="1" applyFill="1" applyBorder="1" applyAlignment="1">
      <alignment horizontal="center" vertical="center"/>
    </xf>
    <xf numFmtId="0" fontId="2" fillId="6" borderId="112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15" xfId="9" applyFont="1" applyFill="1" applyBorder="1" applyAlignment="1">
      <alignment horizontal="center" vertical="center" wrapText="1"/>
    </xf>
    <xf numFmtId="3" fontId="46" fillId="13" borderId="117" xfId="10" applyNumberFormat="1" applyFont="1" applyFill="1" applyBorder="1" applyAlignment="1">
      <alignment horizontal="center"/>
    </xf>
    <xf numFmtId="3" fontId="46" fillId="13" borderId="109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107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169" fontId="0" fillId="0" borderId="38" xfId="0" applyNumberFormat="1" applyBorder="1" applyAlignment="1">
      <alignment horizontal="center"/>
    </xf>
    <xf numFmtId="169" fontId="0" fillId="0" borderId="36" xfId="0" applyNumberFormat="1" applyBorder="1" applyAlignment="1">
      <alignment horizontal="center"/>
    </xf>
    <xf numFmtId="169" fontId="0" fillId="0" borderId="32" xfId="0" applyNumberFormat="1" applyBorder="1" applyAlignment="1">
      <alignment horizontal="center"/>
    </xf>
    <xf numFmtId="169" fontId="0" fillId="0" borderId="13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46" fillId="16" borderId="118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19" xfId="10" applyFont="1" applyFill="1" applyBorder="1" applyAlignment="1">
      <alignment horizontal="center" vertical="center"/>
    </xf>
    <xf numFmtId="0" fontId="46" fillId="16" borderId="116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17" xfId="10" applyFont="1" applyFill="1" applyBorder="1" applyAlignment="1">
      <alignment horizontal="center" vertical="center"/>
    </xf>
    <xf numFmtId="0" fontId="46" fillId="16" borderId="114" xfId="10" applyFont="1" applyFill="1" applyBorder="1" applyAlignment="1">
      <alignment horizontal="center" vertical="center"/>
    </xf>
    <xf numFmtId="0" fontId="46" fillId="16" borderId="73" xfId="10" applyFont="1" applyFill="1" applyBorder="1" applyAlignment="1">
      <alignment horizontal="center" vertical="center"/>
    </xf>
    <xf numFmtId="0" fontId="46" fillId="16" borderId="108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109" xfId="10" applyFont="1" applyFill="1" applyBorder="1" applyAlignment="1">
      <alignment horizontal="center" vertical="center"/>
    </xf>
    <xf numFmtId="0" fontId="46" fillId="16" borderId="125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106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16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108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107" xfId="10" applyNumberFormat="1" applyFill="1" applyBorder="1" applyAlignment="1">
      <alignment horizontal="center"/>
    </xf>
    <xf numFmtId="3" fontId="44" fillId="16" borderId="117" xfId="10" applyNumberFormat="1" applyFill="1" applyBorder="1" applyAlignment="1">
      <alignment horizontal="center"/>
    </xf>
    <xf numFmtId="3" fontId="44" fillId="16" borderId="109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13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7" fillId="9" borderId="60" xfId="0" applyFont="1" applyFill="1" applyBorder="1"/>
    <xf numFmtId="0" fontId="35" fillId="9" borderId="64" xfId="0" applyFont="1" applyFill="1" applyBorder="1"/>
    <xf numFmtId="0" fontId="44" fillId="0" borderId="0" xfId="12"/>
    <xf numFmtId="0" fontId="51" fillId="17" borderId="129" xfId="12" applyFont="1" applyFill="1" applyBorder="1" applyAlignment="1">
      <alignment horizontal="center" vertical="center" wrapText="1"/>
    </xf>
    <xf numFmtId="0" fontId="17" fillId="18" borderId="27" xfId="0" applyFont="1" applyFill="1" applyBorder="1" applyAlignment="1">
      <alignment horizontal="center" vertical="center" wrapText="1"/>
    </xf>
    <xf numFmtId="0" fontId="17" fillId="19" borderId="27" xfId="0" applyFont="1" applyFill="1" applyBorder="1" applyAlignment="1">
      <alignment horizontal="center" vertical="center" wrapText="1"/>
    </xf>
    <xf numFmtId="0" fontId="51" fillId="17" borderId="130" xfId="12" applyFont="1" applyFill="1" applyBorder="1" applyAlignment="1">
      <alignment horizontal="center"/>
    </xf>
    <xf numFmtId="0" fontId="51" fillId="17" borderId="127" xfId="12" applyFont="1" applyFill="1" applyBorder="1" applyAlignment="1">
      <alignment horizontal="center"/>
    </xf>
    <xf numFmtId="3" fontId="50" fillId="0" borderId="127" xfId="12" applyNumberFormat="1" applyFont="1" applyBorder="1" applyAlignment="1" applyProtection="1">
      <alignment horizontal="center"/>
      <protection locked="0"/>
    </xf>
    <xf numFmtId="2" fontId="12" fillId="2" borderId="27" xfId="0" applyNumberFormat="1" applyFont="1" applyFill="1" applyBorder="1" applyAlignment="1" applyProtection="1">
      <alignment horizontal="center"/>
      <protection locked="0"/>
    </xf>
    <xf numFmtId="1" fontId="12" fillId="2" borderId="73" xfId="0" applyNumberFormat="1" applyFont="1" applyFill="1" applyBorder="1" applyAlignment="1" applyProtection="1">
      <alignment horizontal="center"/>
      <protection locked="0"/>
    </xf>
    <xf numFmtId="1" fontId="44" fillId="23" borderId="27" xfId="12" applyNumberFormat="1" applyFill="1" applyBorder="1"/>
    <xf numFmtId="2" fontId="44" fillId="23" borderId="27" xfId="12" applyNumberFormat="1" applyFill="1" applyBorder="1" applyAlignment="1">
      <alignment horizontal="center" vertical="center"/>
    </xf>
    <xf numFmtId="0" fontId="44" fillId="0" borderId="27" xfId="12" applyBorder="1"/>
    <xf numFmtId="3" fontId="50" fillId="22" borderId="129" xfId="12" applyNumberFormat="1" applyFont="1" applyFill="1" applyBorder="1" applyAlignment="1" applyProtection="1">
      <alignment horizontal="center"/>
      <protection locked="0"/>
    </xf>
    <xf numFmtId="2" fontId="12" fillId="6" borderId="27" xfId="0" applyNumberFormat="1" applyFont="1" applyFill="1" applyBorder="1" applyAlignment="1" applyProtection="1">
      <alignment horizontal="center"/>
      <protection locked="0"/>
    </xf>
    <xf numFmtId="3" fontId="50" fillId="22" borderId="127" xfId="12" applyNumberFormat="1" applyFont="1" applyFill="1" applyBorder="1" applyAlignment="1" applyProtection="1">
      <alignment horizontal="center"/>
      <protection locked="0"/>
    </xf>
    <xf numFmtId="3" fontId="50" fillId="22" borderId="129" xfId="6" applyFont="1" applyFill="1" applyBorder="1" applyAlignment="1" applyProtection="1">
      <alignment horizontal="center"/>
      <protection locked="0"/>
    </xf>
    <xf numFmtId="2" fontId="12" fillId="6" borderId="27" xfId="6" applyNumberFormat="1" applyFont="1" applyFill="1" applyBorder="1" applyAlignment="1" applyProtection="1">
      <alignment horizontal="center"/>
      <protection locked="0"/>
    </xf>
    <xf numFmtId="2" fontId="12" fillId="6" borderId="29" xfId="0" applyNumberFormat="1" applyFont="1" applyFill="1" applyBorder="1" applyAlignment="1" applyProtection="1">
      <alignment horizontal="center"/>
      <protection locked="0"/>
    </xf>
    <xf numFmtId="2" fontId="0" fillId="0" borderId="32" xfId="5" applyNumberFormat="1" applyFont="1" applyBorder="1" applyAlignment="1">
      <alignment horizontal="center"/>
    </xf>
    <xf numFmtId="3" fontId="50" fillId="0" borderId="126" xfId="12" applyNumberFormat="1" applyFont="1" applyBorder="1" applyAlignment="1" applyProtection="1">
      <alignment horizontal="center"/>
      <protection locked="0"/>
    </xf>
    <xf numFmtId="3" fontId="50" fillId="0" borderId="131" xfId="12" applyNumberFormat="1" applyFont="1" applyBorder="1" applyAlignment="1" applyProtection="1">
      <alignment horizontal="center"/>
      <protection locked="0"/>
    </xf>
    <xf numFmtId="166" fontId="50" fillId="0" borderId="126" xfId="0" applyNumberFormat="1" applyFont="1" applyBorder="1" applyAlignment="1" applyProtection="1">
      <alignment horizontal="center"/>
      <protection locked="0"/>
    </xf>
    <xf numFmtId="3" fontId="50" fillId="0" borderId="126" xfId="0" applyNumberFormat="1" applyFont="1" applyBorder="1" applyAlignment="1" applyProtection="1">
      <alignment horizontal="center"/>
      <protection locked="0"/>
    </xf>
    <xf numFmtId="3" fontId="50" fillId="0" borderId="132" xfId="12" applyNumberFormat="1" applyFont="1" applyBorder="1" applyAlignment="1" applyProtection="1">
      <alignment horizontal="center"/>
      <protection locked="0"/>
    </xf>
    <xf numFmtId="0" fontId="44" fillId="0" borderId="126" xfId="12" applyBorder="1" applyProtection="1">
      <protection locked="0"/>
    </xf>
    <xf numFmtId="0" fontId="44" fillId="0" borderId="131" xfId="12" applyBorder="1" applyProtection="1">
      <protection locked="0"/>
    </xf>
    <xf numFmtId="3" fontId="1" fillId="0" borderId="35" xfId="0" applyNumberFormat="1" applyFont="1" applyBorder="1" applyAlignment="1" applyProtection="1">
      <alignment horizontal="center"/>
      <protection locked="0"/>
    </xf>
    <xf numFmtId="1" fontId="0" fillId="0" borderId="36" xfId="0" applyNumberFormat="1" applyBorder="1" applyAlignment="1">
      <alignment horizontal="center"/>
    </xf>
    <xf numFmtId="1" fontId="0" fillId="0" borderId="35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1" fontId="0" fillId="0" borderId="41" xfId="0" applyNumberFormat="1" applyBorder="1" applyAlignment="1">
      <alignment horizontal="center"/>
    </xf>
    <xf numFmtId="4" fontId="44" fillId="0" borderId="135" xfId="12" applyNumberFormat="1" applyBorder="1" applyAlignment="1" applyProtection="1">
      <alignment horizontal="center"/>
      <protection locked="0"/>
    </xf>
    <xf numFmtId="3" fontId="44" fillId="0" borderId="136" xfId="12" applyNumberFormat="1" applyBorder="1" applyAlignment="1" applyProtection="1">
      <alignment horizontal="center"/>
      <protection locked="0"/>
    </xf>
    <xf numFmtId="3" fontId="44" fillId="0" borderId="137" xfId="12" applyNumberFormat="1" applyBorder="1" applyAlignment="1" applyProtection="1">
      <alignment horizontal="center"/>
      <protection locked="0"/>
    </xf>
    <xf numFmtId="168" fontId="44" fillId="0" borderId="135" xfId="12" applyNumberFormat="1" applyBorder="1" applyAlignment="1" applyProtection="1">
      <alignment horizontal="center"/>
      <protection locked="0"/>
    </xf>
    <xf numFmtId="3" fontId="44" fillId="0" borderId="0" xfId="12" applyNumberFormat="1" applyAlignment="1" applyProtection="1">
      <alignment horizontal="center"/>
      <protection locked="0"/>
    </xf>
    <xf numFmtId="3" fontId="44" fillId="0" borderId="135" xfId="12" applyNumberFormat="1" applyBorder="1" applyAlignment="1" applyProtection="1">
      <alignment horizontal="center"/>
      <protection locked="0"/>
    </xf>
    <xf numFmtId="168" fontId="44" fillId="0" borderId="137" xfId="12" applyNumberFormat="1" applyBorder="1" applyAlignment="1" applyProtection="1">
      <alignment horizontal="center"/>
      <protection locked="0"/>
    </xf>
    <xf numFmtId="169" fontId="44" fillId="0" borderId="137" xfId="12" applyNumberFormat="1" applyBorder="1" applyAlignment="1" applyProtection="1">
      <alignment horizontal="center"/>
      <protection locked="0"/>
    </xf>
    <xf numFmtId="167" fontId="44" fillId="0" borderId="137" xfId="12" applyNumberFormat="1" applyBorder="1" applyAlignment="1" applyProtection="1">
      <alignment horizontal="center"/>
      <protection locked="0"/>
    </xf>
    <xf numFmtId="168" fontId="44" fillId="0" borderId="139" xfId="12" applyNumberFormat="1" applyBorder="1" applyAlignment="1">
      <alignment horizontal="center"/>
    </xf>
    <xf numFmtId="168" fontId="44" fillId="0" borderId="140" xfId="12" applyNumberFormat="1" applyBorder="1" applyAlignment="1">
      <alignment horizontal="center"/>
    </xf>
    <xf numFmtId="3" fontId="44" fillId="0" borderId="138" xfId="12" applyNumberFormat="1" applyBorder="1" applyAlignment="1">
      <alignment horizontal="center"/>
    </xf>
    <xf numFmtId="169" fontId="44" fillId="0" borderId="139" xfId="12" applyNumberFormat="1" applyBorder="1" applyAlignment="1">
      <alignment horizontal="center"/>
    </xf>
    <xf numFmtId="3" fontId="44" fillId="0" borderId="139" xfId="12" applyNumberFormat="1" applyBorder="1" applyAlignment="1">
      <alignment horizontal="center"/>
    </xf>
    <xf numFmtId="168" fontId="44" fillId="0" borderId="137" xfId="12" applyNumberFormat="1" applyBorder="1" applyAlignment="1">
      <alignment horizontal="center"/>
    </xf>
    <xf numFmtId="4" fontId="44" fillId="0" borderId="142" xfId="12" applyNumberFormat="1" applyBorder="1" applyAlignment="1">
      <alignment horizontal="center"/>
    </xf>
    <xf numFmtId="3" fontId="44" fillId="0" borderId="141" xfId="12" applyNumberFormat="1" applyBorder="1" applyAlignment="1">
      <alignment horizontal="center"/>
    </xf>
    <xf numFmtId="169" fontId="44" fillId="0" borderId="137" xfId="12" applyNumberFormat="1" applyBorder="1" applyAlignment="1">
      <alignment horizontal="center"/>
    </xf>
    <xf numFmtId="168" fontId="44" fillId="0" borderId="144" xfId="12" applyNumberFormat="1" applyBorder="1" applyAlignment="1">
      <alignment horizontal="center"/>
    </xf>
    <xf numFmtId="4" fontId="44" fillId="0" borderId="145" xfId="12" applyNumberFormat="1" applyBorder="1" applyAlignment="1">
      <alignment horizontal="center"/>
    </xf>
    <xf numFmtId="3" fontId="44" fillId="0" borderId="143" xfId="12" applyNumberFormat="1" applyBorder="1" applyAlignment="1">
      <alignment horizontal="center"/>
    </xf>
    <xf numFmtId="169" fontId="44" fillId="0" borderId="144" xfId="12" applyNumberFormat="1" applyBorder="1" applyAlignment="1">
      <alignment horizontal="center"/>
    </xf>
    <xf numFmtId="166" fontId="44" fillId="0" borderId="141" xfId="12" applyNumberFormat="1" applyBorder="1" applyAlignment="1" applyProtection="1">
      <alignment horizontal="center"/>
      <protection locked="0"/>
    </xf>
    <xf numFmtId="3" fontId="44" fillId="0" borderId="141" xfId="12" applyNumberFormat="1" applyBorder="1" applyAlignment="1" applyProtection="1">
      <alignment horizontal="center"/>
      <protection locked="0"/>
    </xf>
    <xf numFmtId="3" fontId="44" fillId="0" borderId="136" xfId="13" applyNumberFormat="1" applyBorder="1" applyAlignment="1" applyProtection="1">
      <alignment horizontal="center"/>
      <protection locked="0"/>
    </xf>
    <xf numFmtId="3" fontId="44" fillId="0" borderId="141" xfId="13" applyNumberFormat="1" applyBorder="1" applyAlignment="1" applyProtection="1">
      <alignment horizontal="center"/>
      <protection locked="0"/>
    </xf>
    <xf numFmtId="0" fontId="54" fillId="0" borderId="0" xfId="12" applyFont="1"/>
    <xf numFmtId="0" fontId="17" fillId="25" borderId="65" xfId="0" applyFont="1" applyFill="1" applyBorder="1"/>
    <xf numFmtId="0" fontId="17" fillId="25" borderId="22" xfId="0" applyFont="1" applyFill="1" applyBorder="1"/>
    <xf numFmtId="0" fontId="17" fillId="25" borderId="67" xfId="0" applyFont="1" applyFill="1" applyBorder="1" applyAlignment="1">
      <alignment horizontal="center"/>
    </xf>
    <xf numFmtId="2" fontId="12" fillId="2" borderId="69" xfId="0" applyNumberFormat="1" applyFont="1" applyFill="1" applyBorder="1" applyAlignment="1" applyProtection="1">
      <alignment horizontal="center"/>
      <protection locked="0"/>
    </xf>
    <xf numFmtId="2" fontId="12" fillId="2" borderId="28" xfId="0" applyNumberFormat="1" applyFont="1" applyFill="1" applyBorder="1" applyAlignment="1" applyProtection="1">
      <alignment horizontal="center"/>
      <protection locked="0"/>
    </xf>
    <xf numFmtId="2" fontId="12" fillId="6" borderId="23" xfId="0" applyNumberFormat="1" applyFont="1" applyFill="1" applyBorder="1" applyAlignment="1" applyProtection="1">
      <alignment horizontal="center"/>
      <protection locked="0"/>
    </xf>
    <xf numFmtId="2" fontId="12" fillId="6" borderId="25" xfId="0" applyNumberFormat="1" applyFont="1" applyFill="1" applyBorder="1" applyAlignment="1" applyProtection="1">
      <alignment horizontal="center"/>
      <protection locked="0"/>
    </xf>
    <xf numFmtId="2" fontId="12" fillId="6" borderId="24" xfId="0" applyNumberFormat="1" applyFont="1" applyFill="1" applyBorder="1" applyAlignment="1" applyProtection="1">
      <alignment horizontal="center"/>
      <protection locked="0"/>
    </xf>
    <xf numFmtId="2" fontId="12" fillId="6" borderId="75" xfId="0" applyNumberFormat="1" applyFont="1" applyFill="1" applyBorder="1" applyAlignment="1" applyProtection="1">
      <alignment horizontal="center"/>
      <protection locked="0"/>
    </xf>
    <xf numFmtId="2" fontId="12" fillId="6" borderId="78" xfId="0" applyNumberFormat="1" applyFont="1" applyFill="1" applyBorder="1" applyAlignment="1" applyProtection="1">
      <alignment horizontal="center"/>
      <protection locked="0"/>
    </xf>
    <xf numFmtId="2" fontId="12" fillId="6" borderId="69" xfId="0" applyNumberFormat="1" applyFont="1" applyFill="1" applyBorder="1" applyAlignment="1" applyProtection="1">
      <alignment horizontal="center"/>
      <protection locked="0"/>
    </xf>
    <xf numFmtId="2" fontId="12" fillId="6" borderId="28" xfId="0" applyNumberFormat="1" applyFont="1" applyFill="1" applyBorder="1" applyAlignment="1" applyProtection="1">
      <alignment horizontal="center"/>
      <protection locked="0"/>
    </xf>
    <xf numFmtId="2" fontId="12" fillId="6" borderId="79" xfId="6" applyNumberFormat="1" applyFont="1" applyFill="1" applyBorder="1" applyAlignment="1" applyProtection="1">
      <alignment horizontal="center"/>
      <protection locked="0"/>
    </xf>
    <xf numFmtId="2" fontId="12" fillId="6" borderId="47" xfId="6" applyNumberFormat="1" applyFont="1" applyFill="1" applyBorder="1" applyAlignment="1" applyProtection="1">
      <alignment horizontal="center"/>
      <protection locked="0"/>
    </xf>
    <xf numFmtId="2" fontId="12" fillId="6" borderId="30" xfId="6" applyNumberFormat="1" applyFont="1" applyFill="1" applyBorder="1" applyAlignment="1" applyProtection="1">
      <alignment horizontal="center"/>
      <protection locked="0"/>
    </xf>
    <xf numFmtId="0" fontId="55" fillId="0" borderId="0" xfId="12" applyFont="1"/>
    <xf numFmtId="1" fontId="44" fillId="0" borderId="27" xfId="12" applyNumberFormat="1" applyBorder="1"/>
    <xf numFmtId="4" fontId="37" fillId="0" borderId="31" xfId="0" applyNumberFormat="1" applyFont="1" applyBorder="1" applyAlignment="1" applyProtection="1">
      <alignment horizontal="center"/>
      <protection locked="0"/>
    </xf>
    <xf numFmtId="168" fontId="44" fillId="0" borderId="142" xfId="12" applyNumberFormat="1" applyBorder="1" applyAlignment="1">
      <alignment horizontal="center"/>
    </xf>
    <xf numFmtId="168" fontId="44" fillId="0" borderId="145" xfId="12" applyNumberFormat="1" applyBorder="1" applyAlignment="1">
      <alignment horizontal="center"/>
    </xf>
    <xf numFmtId="169" fontId="0" fillId="0" borderId="39" xfId="0" applyNumberFormat="1" applyBorder="1" applyAlignment="1">
      <alignment horizontal="center"/>
    </xf>
    <xf numFmtId="169" fontId="0" fillId="0" borderId="40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9" fontId="0" fillId="0" borderId="33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9" fontId="0" fillId="0" borderId="21" xfId="0" applyNumberFormat="1" applyBorder="1" applyAlignment="1">
      <alignment horizontal="center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38" fillId="0" borderId="29" xfId="0" applyNumberFormat="1" applyFont="1" applyBorder="1" applyAlignment="1" applyProtection="1">
      <alignment horizontal="center"/>
      <protection locked="0"/>
    </xf>
    <xf numFmtId="2" fontId="38" fillId="0" borderId="27" xfId="0" applyNumberFormat="1" applyFont="1" applyBorder="1" applyAlignment="1" applyProtection="1">
      <alignment horizontal="center"/>
      <protection locked="0"/>
    </xf>
    <xf numFmtId="2" fontId="38" fillId="0" borderId="50" xfId="0" applyNumberFormat="1" applyFont="1" applyBorder="1" applyAlignment="1" applyProtection="1">
      <alignment horizontal="center"/>
      <protection locked="0"/>
    </xf>
    <xf numFmtId="2" fontId="38" fillId="6" borderId="25" xfId="0" applyNumberFormat="1" applyFont="1" applyFill="1" applyBorder="1" applyAlignment="1" applyProtection="1">
      <alignment horizontal="center"/>
      <protection locked="0"/>
    </xf>
    <xf numFmtId="166" fontId="38" fillId="0" borderId="75" xfId="0" applyNumberFormat="1" applyFont="1" applyBorder="1" applyAlignment="1" applyProtection="1">
      <alignment horizontal="center"/>
      <protection locked="0"/>
    </xf>
    <xf numFmtId="166" fontId="38" fillId="0" borderId="69" xfId="0" applyNumberFormat="1" applyFont="1" applyBorder="1" applyAlignment="1" applyProtection="1">
      <alignment horizontal="center"/>
      <protection locked="0"/>
    </xf>
    <xf numFmtId="166" fontId="38" fillId="0" borderId="99" xfId="0" applyNumberFormat="1" applyFont="1" applyBorder="1" applyAlignment="1" applyProtection="1">
      <alignment horizontal="center"/>
      <protection locked="0"/>
    </xf>
    <xf numFmtId="166" fontId="38" fillId="6" borderId="25" xfId="0" applyNumberFormat="1" applyFont="1" applyFill="1" applyBorder="1" applyAlignment="1" applyProtection="1">
      <alignment horizontal="center"/>
      <protection locked="0"/>
    </xf>
    <xf numFmtId="166" fontId="12" fillId="6" borderId="27" xfId="0" applyNumberFormat="1" applyFont="1" applyFill="1" applyBorder="1" applyAlignment="1" applyProtection="1">
      <alignment horizontal="center"/>
      <protection locked="0"/>
    </xf>
    <xf numFmtId="166" fontId="12" fillId="6" borderId="47" xfId="6" applyNumberFormat="1" applyFont="1" applyFill="1" applyBorder="1" applyAlignment="1" applyProtection="1">
      <alignment horizontal="center"/>
      <protection locked="0"/>
    </xf>
    <xf numFmtId="4" fontId="37" fillId="0" borderId="40" xfId="0" applyNumberFormat="1" applyFont="1" applyBorder="1" applyAlignment="1">
      <alignment horizontal="center"/>
    </xf>
    <xf numFmtId="4" fontId="1" fillId="0" borderId="33" xfId="0" applyNumberFormat="1" applyFont="1" applyBorder="1" applyAlignment="1">
      <alignment horizontal="center"/>
    </xf>
    <xf numFmtId="4" fontId="1" fillId="0" borderId="21" xfId="0" applyNumberFormat="1" applyFont="1" applyBorder="1" applyAlignment="1">
      <alignment horizontal="center"/>
    </xf>
    <xf numFmtId="2" fontId="37" fillId="0" borderId="31" xfId="0" applyNumberFormat="1" applyFont="1" applyBorder="1" applyAlignment="1" applyProtection="1">
      <alignment horizontal="center"/>
      <protection locked="0"/>
    </xf>
    <xf numFmtId="2" fontId="0" fillId="0" borderId="34" xfId="0" applyNumberFormat="1" applyBorder="1" applyAlignment="1">
      <alignment horizontal="center"/>
    </xf>
    <xf numFmtId="2" fontId="1" fillId="0" borderId="33" xfId="0" applyNumberFormat="1" applyFont="1" applyBorder="1" applyAlignment="1">
      <alignment horizontal="center"/>
    </xf>
    <xf numFmtId="2" fontId="1" fillId="0" borderId="21" xfId="0" applyNumberFormat="1" applyFont="1" applyBorder="1" applyAlignment="1">
      <alignment horizontal="center"/>
    </xf>
    <xf numFmtId="168" fontId="37" fillId="0" borderId="31" xfId="0" applyNumberFormat="1" applyFont="1" applyBorder="1" applyAlignment="1" applyProtection="1">
      <alignment horizontal="center"/>
      <protection locked="0"/>
    </xf>
    <xf numFmtId="168" fontId="37" fillId="0" borderId="40" xfId="0" applyNumberFormat="1" applyFont="1" applyBorder="1" applyAlignment="1">
      <alignment horizontal="center"/>
    </xf>
    <xf numFmtId="168" fontId="1" fillId="0" borderId="33" xfId="0" applyNumberFormat="1" applyFont="1" applyBorder="1" applyAlignment="1">
      <alignment horizontal="center"/>
    </xf>
    <xf numFmtId="168" fontId="1" fillId="0" borderId="21" xfId="0" applyNumberFormat="1" applyFont="1" applyBorder="1" applyAlignment="1">
      <alignment horizontal="center"/>
    </xf>
    <xf numFmtId="0" fontId="17" fillId="25" borderId="57" xfId="0" applyFont="1" applyFill="1" applyBorder="1" applyAlignment="1">
      <alignment horizontal="center" vertical="center"/>
    </xf>
    <xf numFmtId="0" fontId="17" fillId="25" borderId="97" xfId="0" applyFont="1" applyFill="1" applyBorder="1" applyAlignment="1">
      <alignment horizontal="center" vertical="center"/>
    </xf>
    <xf numFmtId="0" fontId="17" fillId="25" borderId="56" xfId="0" applyFont="1" applyFill="1" applyBorder="1" applyAlignment="1">
      <alignment horizontal="center" vertical="center"/>
    </xf>
    <xf numFmtId="2" fontId="23" fillId="6" borderId="67" xfId="0" applyNumberFormat="1" applyFont="1" applyFill="1" applyBorder="1" applyAlignment="1" applyProtection="1">
      <alignment horizontal="center"/>
      <protection locked="0"/>
    </xf>
    <xf numFmtId="2" fontId="23" fillId="6" borderId="64" xfId="0" applyNumberFormat="1" applyFont="1" applyFill="1" applyBorder="1" applyAlignment="1" applyProtection="1">
      <alignment horizontal="center"/>
      <protection locked="0"/>
    </xf>
    <xf numFmtId="0" fontId="26" fillId="10" borderId="57" xfId="0" applyFont="1" applyFill="1" applyBorder="1" applyAlignment="1">
      <alignment horizontal="center" vertical="center"/>
    </xf>
    <xf numFmtId="0" fontId="26" fillId="10" borderId="56" xfId="0" applyFont="1" applyFill="1" applyBorder="1" applyAlignment="1">
      <alignment horizontal="center" vertical="center"/>
    </xf>
    <xf numFmtId="0" fontId="23" fillId="6" borderId="57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23" fillId="6" borderId="67" xfId="0" applyFont="1" applyFill="1" applyBorder="1" applyAlignment="1" applyProtection="1">
      <alignment horizontal="center"/>
      <protection locked="0"/>
    </xf>
    <xf numFmtId="0" fontId="23" fillId="6" borderId="64" xfId="0" applyFont="1" applyFill="1" applyBorder="1" applyAlignment="1" applyProtection="1">
      <alignment horizontal="center"/>
      <protection locked="0"/>
    </xf>
    <xf numFmtId="0" fontId="17" fillId="3" borderId="59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17" fillId="3" borderId="97" xfId="0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11" borderId="67" xfId="0" applyFont="1" applyFill="1" applyBorder="1" applyAlignment="1">
      <alignment horizontal="center" vertical="center"/>
    </xf>
    <xf numFmtId="0" fontId="17" fillId="11" borderId="64" xfId="0" applyFont="1" applyFill="1" applyBorder="1" applyAlignment="1">
      <alignment horizontal="center" vertical="center"/>
    </xf>
    <xf numFmtId="0" fontId="17" fillId="0" borderId="6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3" borderId="57" xfId="0" quotePrefix="1" applyFont="1" applyFill="1" applyBorder="1" applyAlignment="1">
      <alignment horizontal="center"/>
    </xf>
    <xf numFmtId="0" fontId="17" fillId="3" borderId="97" xfId="0" quotePrefix="1" applyFont="1" applyFill="1" applyBorder="1" applyAlignment="1">
      <alignment horizontal="center"/>
    </xf>
    <xf numFmtId="0" fontId="17" fillId="3" borderId="56" xfId="0" quotePrefix="1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3" xfId="0" applyFont="1" applyBorder="1" applyAlignment="1" applyProtection="1">
      <alignment horizontal="left"/>
      <protection locked="0"/>
    </xf>
    <xf numFmtId="166" fontId="17" fillId="4" borderId="57" xfId="0" applyNumberFormat="1" applyFon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166" fontId="17" fillId="4" borderId="97" xfId="0" applyNumberFormat="1" applyFont="1" applyFill="1" applyBorder="1" applyAlignment="1">
      <alignment horizontal="center"/>
    </xf>
    <xf numFmtId="166" fontId="17" fillId="3" borderId="67" xfId="0" applyNumberFormat="1" applyFont="1" applyFill="1" applyBorder="1" applyAlignment="1">
      <alignment horizontal="center" vertical="center" wrapText="1"/>
    </xf>
    <xf numFmtId="166" fontId="17" fillId="3" borderId="64" xfId="0" applyNumberFormat="1" applyFont="1" applyFill="1" applyBorder="1" applyAlignment="1">
      <alignment horizontal="center" vertical="center" wrapText="1"/>
    </xf>
    <xf numFmtId="0" fontId="17" fillId="3" borderId="58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0" fontId="18" fillId="6" borderId="71" xfId="0" applyFont="1" applyFill="1" applyBorder="1" applyAlignment="1">
      <alignment horizontal="center"/>
    </xf>
    <xf numFmtId="166" fontId="17" fillId="4" borderId="59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0" fontId="17" fillId="9" borderId="60" xfId="0" applyFont="1" applyFill="1" applyBorder="1" applyAlignment="1">
      <alignment horizontal="center"/>
    </xf>
    <xf numFmtId="0" fontId="36" fillId="6" borderId="67" xfId="0" applyFont="1" applyFill="1" applyBorder="1" applyAlignment="1" applyProtection="1">
      <alignment horizontal="center"/>
      <protection locked="0"/>
    </xf>
    <xf numFmtId="0" fontId="36" fillId="6" borderId="64" xfId="0" applyFont="1" applyFill="1" applyBorder="1" applyAlignment="1" applyProtection="1">
      <alignment horizontal="center"/>
      <protection locked="0"/>
    </xf>
    <xf numFmtId="166" fontId="17" fillId="3" borderId="57" xfId="0" applyNumberFormat="1" applyFont="1" applyFill="1" applyBorder="1" applyAlignment="1">
      <alignment horizontal="center" vertical="center" wrapText="1"/>
    </xf>
    <xf numFmtId="166" fontId="17" fillId="3" borderId="61" xfId="0" applyNumberFormat="1" applyFont="1" applyFill="1" applyBorder="1" applyAlignment="1">
      <alignment horizontal="center" vertical="center" wrapText="1"/>
    </xf>
    <xf numFmtId="0" fontId="23" fillId="6" borderId="60" xfId="0" applyFont="1" applyFill="1" applyBorder="1" applyAlignment="1" applyProtection="1">
      <alignment horizontal="center"/>
      <protection locked="0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2" xfId="0" applyFont="1" applyFill="1" applyBorder="1" applyAlignment="1" applyProtection="1">
      <alignment horizontal="center"/>
      <protection locked="0"/>
    </xf>
    <xf numFmtId="2" fontId="17" fillId="9" borderId="60" xfId="0" applyNumberFormat="1" applyFont="1" applyFill="1" applyBorder="1" applyAlignment="1">
      <alignment horizontal="center" wrapText="1"/>
    </xf>
    <xf numFmtId="2" fontId="17" fillId="9" borderId="64" xfId="0" applyNumberFormat="1" applyFont="1" applyFill="1" applyBorder="1" applyAlignment="1">
      <alignment horizontal="center" wrapText="1"/>
    </xf>
    <xf numFmtId="0" fontId="17" fillId="8" borderId="76" xfId="0" applyFont="1" applyFill="1" applyBorder="1" applyAlignment="1">
      <alignment horizontal="center" wrapText="1"/>
    </xf>
    <xf numFmtId="0" fontId="17" fillId="8" borderId="98" xfId="0" applyFont="1" applyFill="1" applyBorder="1" applyAlignment="1">
      <alignment horizontal="center" wrapText="1"/>
    </xf>
    <xf numFmtId="0" fontId="1" fillId="0" borderId="95" xfId="0" applyFont="1" applyBorder="1" applyAlignment="1">
      <alignment horizontal="center" wrapText="1"/>
    </xf>
    <xf numFmtId="0" fontId="1" fillId="0" borderId="96" xfId="0" applyFont="1" applyBorder="1" applyAlignment="1">
      <alignment horizontal="center" wrapText="1"/>
    </xf>
    <xf numFmtId="0" fontId="17" fillId="9" borderId="65" xfId="0" applyFont="1" applyFill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97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23" fillId="6" borderId="50" xfId="0" applyFont="1" applyFill="1" applyBorder="1" applyAlignment="1" applyProtection="1">
      <alignment horizontal="center"/>
      <protection locked="0"/>
    </xf>
    <xf numFmtId="0" fontId="23" fillId="6" borderId="29" xfId="0" applyFont="1" applyFill="1" applyBorder="1" applyAlignment="1" applyProtection="1">
      <alignment horizontal="center"/>
      <protection locked="0"/>
    </xf>
    <xf numFmtId="0" fontId="17" fillId="0" borderId="73" xfId="0" applyFont="1" applyBorder="1" applyAlignment="1">
      <alignment horizontal="center" vertical="center"/>
    </xf>
    <xf numFmtId="0" fontId="17" fillId="0" borderId="128" xfId="0" applyFont="1" applyBorder="1" applyAlignment="1">
      <alignment horizontal="center" vertical="center"/>
    </xf>
    <xf numFmtId="0" fontId="17" fillId="0" borderId="114" xfId="0" applyFont="1" applyBorder="1" applyAlignment="1">
      <alignment horizontal="center" vertical="center"/>
    </xf>
    <xf numFmtId="0" fontId="17" fillId="21" borderId="50" xfId="0" applyFont="1" applyFill="1" applyBorder="1" applyAlignment="1">
      <alignment horizontal="center" vertical="center"/>
    </xf>
    <xf numFmtId="0" fontId="17" fillId="21" borderId="29" xfId="0" applyFont="1" applyFill="1" applyBorder="1" applyAlignment="1">
      <alignment horizontal="center" vertical="center"/>
    </xf>
    <xf numFmtId="0" fontId="35" fillId="8" borderId="61" xfId="0" applyFont="1" applyFill="1" applyBorder="1"/>
    <xf numFmtId="0" fontId="35" fillId="8" borderId="63" xfId="0" applyFont="1" applyFill="1" applyBorder="1"/>
    <xf numFmtId="0" fontId="0" fillId="0" borderId="63" xfId="0" applyBorder="1"/>
    <xf numFmtId="0" fontId="0" fillId="0" borderId="62" xfId="0" applyBorder="1"/>
    <xf numFmtId="0" fontId="17" fillId="20" borderId="50" xfId="0" applyFont="1" applyFill="1" applyBorder="1" applyAlignment="1">
      <alignment horizontal="center" vertical="center"/>
    </xf>
    <xf numFmtId="0" fontId="17" fillId="20" borderId="29" xfId="0" applyFont="1" applyFill="1" applyBorder="1" applyAlignment="1">
      <alignment horizontal="center" vertic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6" xfId="0" applyNumberFormat="1" applyFont="1" applyFill="1" applyBorder="1" applyAlignment="1">
      <alignment horizontal="center" vertical="center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107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53" fillId="24" borderId="150" xfId="12" applyFont="1" applyFill="1" applyBorder="1" applyAlignment="1">
      <alignment horizontal="center" vertical="center"/>
    </xf>
    <xf numFmtId="0" fontId="53" fillId="24" borderId="151" xfId="12" applyFont="1" applyFill="1" applyBorder="1" applyAlignment="1">
      <alignment horizontal="center" vertical="center"/>
    </xf>
    <xf numFmtId="0" fontId="53" fillId="24" borderId="152" xfId="12" applyFont="1" applyFill="1" applyBorder="1" applyAlignment="1">
      <alignment horizontal="center" vertical="center"/>
    </xf>
    <xf numFmtId="0" fontId="2" fillId="6" borderId="153" xfId="0" applyFont="1" applyFill="1" applyBorder="1" applyAlignment="1">
      <alignment horizontal="center" vertical="center"/>
    </xf>
    <xf numFmtId="0" fontId="2" fillId="6" borderId="154" xfId="0" applyFont="1" applyFill="1" applyBorder="1" applyAlignment="1">
      <alignment horizontal="center" vertical="center"/>
    </xf>
    <xf numFmtId="0" fontId="2" fillId="6" borderId="155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0" fontId="2" fillId="6" borderId="146" xfId="0" applyFont="1" applyFill="1" applyBorder="1" applyAlignment="1">
      <alignment horizontal="center" vertical="center" wrapText="1"/>
    </xf>
    <xf numFmtId="0" fontId="2" fillId="6" borderId="134" xfId="0" applyFont="1" applyFill="1" applyBorder="1" applyAlignment="1">
      <alignment horizontal="center" vertical="center" wrapText="1"/>
    </xf>
    <xf numFmtId="0" fontId="2" fillId="6" borderId="133" xfId="0" applyFont="1" applyFill="1" applyBorder="1" applyAlignment="1">
      <alignment horizontal="center" vertical="center" wrapText="1"/>
    </xf>
    <xf numFmtId="0" fontId="2" fillId="6" borderId="87" xfId="0" applyFont="1" applyFill="1" applyBorder="1" applyAlignment="1">
      <alignment horizontal="center" vertical="center" wrapText="1"/>
    </xf>
    <xf numFmtId="0" fontId="2" fillId="6" borderId="88" xfId="0" applyFont="1" applyFill="1" applyBorder="1" applyAlignment="1">
      <alignment horizontal="center" vertical="center" wrapText="1"/>
    </xf>
    <xf numFmtId="0" fontId="2" fillId="6" borderId="89" xfId="0" applyFont="1" applyFill="1" applyBorder="1" applyAlignment="1">
      <alignment horizontal="center" vertical="center" wrapText="1"/>
    </xf>
    <xf numFmtId="0" fontId="2" fillId="6" borderId="87" xfId="0" applyFont="1" applyFill="1" applyBorder="1" applyAlignment="1">
      <alignment horizontal="center" vertical="center"/>
    </xf>
    <xf numFmtId="0" fontId="2" fillId="6" borderId="88" xfId="0" applyFont="1" applyFill="1" applyBorder="1" applyAlignment="1">
      <alignment horizontal="center" vertical="center"/>
    </xf>
    <xf numFmtId="0" fontId="2" fillId="6" borderId="89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2" fillId="6" borderId="48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85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16" fillId="7" borderId="94" xfId="0" applyFont="1" applyFill="1" applyBorder="1" applyAlignment="1">
      <alignment horizontal="center" vertical="center"/>
    </xf>
    <xf numFmtId="0" fontId="16" fillId="7" borderId="83" xfId="0" applyFont="1" applyFill="1" applyBorder="1" applyAlignment="1">
      <alignment horizontal="center" vertical="center"/>
    </xf>
    <xf numFmtId="0" fontId="16" fillId="7" borderId="8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53" fillId="24" borderId="133" xfId="12" applyFont="1" applyFill="1" applyBorder="1" applyAlignment="1" applyProtection="1">
      <alignment horizontal="center" vertical="center"/>
      <protection locked="0"/>
    </xf>
    <xf numFmtId="0" fontId="16" fillId="7" borderId="85" xfId="0" applyFont="1" applyFill="1" applyBorder="1" applyAlignment="1">
      <alignment horizontal="left" vertical="center"/>
    </xf>
    <xf numFmtId="0" fontId="16" fillId="7" borderId="86" xfId="0" applyFont="1" applyFill="1" applyBorder="1" applyAlignment="1">
      <alignment horizontal="center" vertical="center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47" xfId="0" applyFont="1" applyFill="1" applyBorder="1" applyAlignment="1" applyProtection="1">
      <alignment horizontal="center" vertical="center"/>
      <protection locked="0"/>
    </xf>
    <xf numFmtId="0" fontId="33" fillId="12" borderId="148" xfId="0" applyFont="1" applyFill="1" applyBorder="1" applyAlignment="1" applyProtection="1">
      <alignment horizontal="center" vertical="center"/>
      <protection locked="0"/>
    </xf>
    <xf numFmtId="0" fontId="33" fillId="12" borderId="149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 applyProtection="1">
      <alignment horizontal="left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2" fillId="6" borderId="10" xfId="0" applyFont="1" applyFill="1" applyBorder="1" applyAlignment="1">
      <alignment horizontal="center" vertical="center" wrapText="1"/>
    </xf>
    <xf numFmtId="0" fontId="48" fillId="15" borderId="1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6" fillId="13" borderId="124" xfId="10" applyFont="1" applyFill="1" applyBorder="1" applyAlignment="1">
      <alignment horizontal="center" vertical="center" wrapText="1"/>
    </xf>
    <xf numFmtId="0" fontId="46" fillId="13" borderId="124" xfId="10" applyFont="1" applyFill="1" applyBorder="1" applyAlignment="1">
      <alignment horizontal="center" vertical="center"/>
    </xf>
    <xf numFmtId="0" fontId="46" fillId="13" borderId="123" xfId="10" applyFont="1" applyFill="1" applyBorder="1" applyAlignment="1">
      <alignment horizontal="center" vertical="center"/>
    </xf>
    <xf numFmtId="0" fontId="46" fillId="13" borderId="120" xfId="10" applyFont="1" applyFill="1" applyBorder="1" applyAlignment="1">
      <alignment horizontal="center" vertical="center" wrapText="1"/>
    </xf>
    <xf numFmtId="0" fontId="46" fillId="13" borderId="120" xfId="10" applyFont="1" applyFill="1" applyBorder="1" applyAlignment="1">
      <alignment horizontal="center" vertical="center"/>
    </xf>
    <xf numFmtId="0" fontId="46" fillId="13" borderId="121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/>
    </xf>
    <xf numFmtId="0" fontId="46" fillId="13" borderId="116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13" borderId="107" xfId="10" applyFont="1" applyFill="1" applyBorder="1" applyAlignment="1">
      <alignment horizontal="center" vertical="center" wrapText="1"/>
    </xf>
    <xf numFmtId="0" fontId="46" fillId="13" borderId="117" xfId="10" applyFont="1" applyFill="1" applyBorder="1" applyAlignment="1">
      <alignment horizontal="center" vertical="center" wrapText="1"/>
    </xf>
    <xf numFmtId="0" fontId="48" fillId="15" borderId="110" xfId="9" applyFont="1" applyFill="1" applyBorder="1" applyAlignment="1">
      <alignment horizontal="left" vertical="center" wrapText="1"/>
    </xf>
    <xf numFmtId="0" fontId="46" fillId="13" borderId="114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73" xfId="10" applyFont="1" applyFill="1" applyBorder="1" applyAlignment="1">
      <alignment horizontal="center" vertical="center" wrapText="1"/>
    </xf>
    <xf numFmtId="0" fontId="46" fillId="13" borderId="122" xfId="10" applyFont="1" applyFill="1" applyBorder="1" applyAlignment="1">
      <alignment horizontal="center" vertical="center"/>
    </xf>
    <xf numFmtId="0" fontId="46" fillId="13" borderId="121" xfId="1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0" borderId="0" xfId="10" applyFont="1" applyAlignment="1">
      <alignment horizontal="center" vertical="center"/>
    </xf>
    <xf numFmtId="0" fontId="19" fillId="7" borderId="61" xfId="0" applyFont="1" applyFill="1" applyBorder="1" applyAlignment="1">
      <alignment horizontal="center" vertical="center"/>
    </xf>
    <xf numFmtId="0" fontId="19" fillId="7" borderId="63" xfId="0" applyFont="1" applyFill="1" applyBorder="1" applyAlignment="1">
      <alignment horizontal="center" vertical="center"/>
    </xf>
  </cellXfs>
  <cellStyles count="14">
    <cellStyle name="Excel Built-in Normal" xfId="12" xr:uid="{3B2659F6-DCB8-4F7C-B377-C44B71C127C1}"/>
    <cellStyle name="Excel Built-in Normal 1" xfId="13" xr:uid="{37D9F8BF-B198-4A9C-8251-9653558CF42D}"/>
    <cellStyle name="Millares [0] 2" xfId="1" xr:uid="{00000000-0005-0000-0000-000000000000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75"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 patternType="solid">
          <fgColor indexed="22"/>
          <bgColor indexed="31"/>
        </patternFill>
      </fill>
    </dxf>
    <dxf>
      <fill>
        <patternFill patternType="solid">
          <fgColor indexed="47"/>
          <bgColor indexed="42"/>
        </patternFill>
      </fill>
    </dxf>
    <dxf>
      <fill>
        <patternFill patternType="solid">
          <fgColor indexed="22"/>
          <bgColor indexed="31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IY52"/>
  <sheetViews>
    <sheetView zoomScale="55" zoomScaleNormal="55" workbookViewId="0">
      <selection activeCell="I7" sqref="I7:AD8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59" s="36" customFormat="1" ht="21" customHeight="1" x14ac:dyDescent="0.3">
      <c r="A1" s="589" t="s">
        <v>60</v>
      </c>
      <c r="B1" s="589"/>
      <c r="C1" s="590" t="s">
        <v>247</v>
      </c>
      <c r="D1" s="590"/>
      <c r="E1" s="590"/>
      <c r="F1" s="590"/>
      <c r="G1" s="590"/>
      <c r="H1" s="590"/>
      <c r="I1" s="590"/>
      <c r="J1" s="590"/>
      <c r="K1" s="590"/>
      <c r="L1" s="590"/>
      <c r="M1" s="590"/>
      <c r="N1" s="590"/>
      <c r="O1" s="590"/>
      <c r="P1" s="590"/>
      <c r="Q1" s="590"/>
      <c r="R1" s="255"/>
      <c r="S1" s="591" t="s">
        <v>73</v>
      </c>
      <c r="T1" s="591"/>
      <c r="U1" s="591"/>
      <c r="V1" s="591"/>
      <c r="W1" s="591"/>
      <c r="X1" s="591"/>
      <c r="Y1" s="591"/>
      <c r="Z1" s="591"/>
      <c r="AA1" s="591"/>
      <c r="AB1" s="591"/>
      <c r="AC1" s="591"/>
      <c r="AD1" s="591"/>
      <c r="AE1" s="591"/>
      <c r="AF1" s="591"/>
      <c r="AG1" s="591"/>
      <c r="AH1" s="591"/>
      <c r="AI1" s="591"/>
      <c r="AJ1" s="591"/>
      <c r="AK1" s="591"/>
      <c r="AL1" s="591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59" s="36" customFormat="1" ht="21" customHeight="1" thickBot="1" x14ac:dyDescent="0.35">
      <c r="A2" s="591" t="s">
        <v>87</v>
      </c>
      <c r="B2" s="591"/>
      <c r="C2" s="591"/>
      <c r="D2" s="48"/>
      <c r="E2" s="592" t="s">
        <v>171</v>
      </c>
      <c r="F2" s="592"/>
      <c r="G2" s="592"/>
      <c r="H2" s="592"/>
      <c r="I2" s="592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59" s="34" customFormat="1" ht="18.600000000000001" customHeight="1" thickBot="1" x14ac:dyDescent="0.35">
      <c r="A3" s="89"/>
      <c r="B3" s="89"/>
      <c r="C3" s="35"/>
      <c r="D3" s="35"/>
      <c r="E3" s="584" t="s">
        <v>36</v>
      </c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85"/>
      <c r="AG3" s="585"/>
      <c r="AH3" s="585"/>
      <c r="AI3" s="585"/>
      <c r="AJ3" s="585"/>
      <c r="AK3" s="585"/>
      <c r="AL3" s="585"/>
      <c r="AM3" s="585"/>
      <c r="AN3" s="585"/>
      <c r="AO3" s="585"/>
      <c r="AP3" s="585"/>
      <c r="AQ3" s="585"/>
      <c r="AR3" s="585"/>
      <c r="AS3" s="585"/>
      <c r="AT3" s="123"/>
      <c r="AU3" s="123"/>
      <c r="AV3" s="123"/>
      <c r="AW3" s="123"/>
      <c r="AX3" s="123"/>
      <c r="AY3" s="123"/>
      <c r="AZ3" s="620" t="s">
        <v>37</v>
      </c>
      <c r="BA3" s="621"/>
      <c r="BB3" s="621"/>
      <c r="BC3" s="622"/>
      <c r="BD3" s="622"/>
      <c r="BE3" s="622"/>
      <c r="BF3" s="622"/>
      <c r="BG3" s="621"/>
      <c r="BH3" s="621"/>
      <c r="BI3" s="621"/>
      <c r="BJ3" s="621"/>
      <c r="BK3" s="621"/>
      <c r="BL3" s="621"/>
      <c r="BM3" s="621"/>
      <c r="BN3" s="621"/>
      <c r="BO3" s="621"/>
      <c r="BP3" s="623"/>
      <c r="BR3" s="460"/>
      <c r="BS3" s="626" t="s">
        <v>214</v>
      </c>
      <c r="BT3" s="627"/>
      <c r="BU3" s="628"/>
      <c r="BV3" s="626" t="s">
        <v>215</v>
      </c>
      <c r="BW3" s="627"/>
      <c r="BX3" s="628"/>
      <c r="BY3" s="460"/>
      <c r="BZ3" s="460"/>
      <c r="CA3" s="460"/>
      <c r="CB3" s="460"/>
    </row>
    <row r="4" spans="1:259" s="89" customFormat="1" ht="67.95" customHeight="1" thickBot="1" x14ac:dyDescent="0.45">
      <c r="A4" s="571" t="s">
        <v>38</v>
      </c>
      <c r="B4" s="572"/>
      <c r="C4" s="97" t="s">
        <v>100</v>
      </c>
      <c r="D4" s="97" t="s">
        <v>130</v>
      </c>
      <c r="E4" s="579" t="s">
        <v>129</v>
      </c>
      <c r="F4" s="581"/>
      <c r="G4" s="579" t="s">
        <v>200</v>
      </c>
      <c r="H4" s="581"/>
      <c r="I4" s="579" t="s">
        <v>39</v>
      </c>
      <c r="J4" s="580"/>
      <c r="K4" s="581"/>
      <c r="L4" s="579" t="s">
        <v>123</v>
      </c>
      <c r="M4" s="580"/>
      <c r="N4" s="581"/>
      <c r="O4" s="586" t="s">
        <v>3</v>
      </c>
      <c r="P4" s="587"/>
      <c r="Q4" s="588"/>
      <c r="R4" s="593" t="s">
        <v>10</v>
      </c>
      <c r="S4" s="594"/>
      <c r="T4" s="593" t="s">
        <v>126</v>
      </c>
      <c r="U4" s="594"/>
      <c r="V4" s="593" t="s">
        <v>124</v>
      </c>
      <c r="W4" s="594"/>
      <c r="X4" s="593" t="s">
        <v>125</v>
      </c>
      <c r="Y4" s="594"/>
      <c r="Z4" s="593" t="s">
        <v>15</v>
      </c>
      <c r="AA4" s="595"/>
      <c r="AB4" s="594"/>
      <c r="AC4" s="593" t="s">
        <v>16</v>
      </c>
      <c r="AD4" s="595"/>
      <c r="AE4" s="594"/>
      <c r="AF4" s="289" t="s">
        <v>142</v>
      </c>
      <c r="AG4" s="129" t="s">
        <v>178</v>
      </c>
      <c r="AH4" s="88" t="s">
        <v>198</v>
      </c>
      <c r="AI4" s="91" t="s">
        <v>199</v>
      </c>
      <c r="AJ4" s="596" t="s">
        <v>177</v>
      </c>
      <c r="AK4" s="607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18" t="s">
        <v>17</v>
      </c>
      <c r="AR4" s="619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14" t="s">
        <v>155</v>
      </c>
      <c r="BD4" s="615"/>
      <c r="BE4" s="616"/>
      <c r="BF4" s="617"/>
      <c r="BG4" s="637" t="s">
        <v>81</v>
      </c>
      <c r="BH4" s="637"/>
      <c r="BI4" s="637"/>
      <c r="BJ4" s="637"/>
      <c r="BK4" s="637"/>
      <c r="BL4" s="637"/>
      <c r="BM4" s="637"/>
      <c r="BN4" s="637"/>
      <c r="BO4" s="637"/>
      <c r="BP4" s="638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566" t="s">
        <v>242</v>
      </c>
      <c r="BZ4" s="567"/>
      <c r="CA4" s="567"/>
      <c r="CB4" s="568"/>
    </row>
    <row r="5" spans="1:259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77"/>
      <c r="F5" s="598"/>
      <c r="G5" s="577" t="s">
        <v>82</v>
      </c>
      <c r="H5" s="598"/>
      <c r="I5" s="577" t="s">
        <v>8</v>
      </c>
      <c r="J5" s="578"/>
      <c r="K5" s="286" t="s">
        <v>9</v>
      </c>
      <c r="L5" s="577" t="s">
        <v>201</v>
      </c>
      <c r="M5" s="578"/>
      <c r="N5" s="286" t="s">
        <v>9</v>
      </c>
      <c r="O5" s="577" t="s">
        <v>201</v>
      </c>
      <c r="P5" s="578"/>
      <c r="Q5" s="286" t="s">
        <v>9</v>
      </c>
      <c r="R5" s="601" t="s">
        <v>34</v>
      </c>
      <c r="S5" s="603"/>
      <c r="T5" s="601" t="s">
        <v>34</v>
      </c>
      <c r="U5" s="603"/>
      <c r="V5" s="601" t="s">
        <v>34</v>
      </c>
      <c r="W5" s="603"/>
      <c r="X5" s="601" t="s">
        <v>34</v>
      </c>
      <c r="Y5" s="603"/>
      <c r="Z5" s="601" t="s">
        <v>34</v>
      </c>
      <c r="AA5" s="602"/>
      <c r="AB5" s="286" t="s">
        <v>9</v>
      </c>
      <c r="AC5" s="601" t="s">
        <v>35</v>
      </c>
      <c r="AD5" s="602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97"/>
      <c r="AK5" s="608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04" t="s">
        <v>22</v>
      </c>
      <c r="AV5" s="612" t="s">
        <v>120</v>
      </c>
      <c r="AW5" s="302"/>
      <c r="AX5" s="302"/>
      <c r="AY5" s="302"/>
      <c r="AZ5" s="303"/>
      <c r="BA5" s="303"/>
      <c r="BB5" s="303"/>
      <c r="BC5" s="631"/>
      <c r="BD5" s="632"/>
      <c r="BE5" s="633"/>
      <c r="BF5" s="634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635" t="s">
        <v>223</v>
      </c>
      <c r="BT5" s="635" t="s">
        <v>224</v>
      </c>
      <c r="BU5" s="635"/>
      <c r="BV5" s="629"/>
      <c r="BW5" s="629" t="s">
        <v>225</v>
      </c>
      <c r="BX5" s="629" t="s">
        <v>224</v>
      </c>
      <c r="BY5" s="518" t="s">
        <v>243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</row>
    <row r="6" spans="1:259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395</v>
      </c>
      <c r="AU6" s="604"/>
      <c r="AV6" s="613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36"/>
      <c r="BT6" s="636"/>
      <c r="BU6" s="636"/>
      <c r="BV6" s="630"/>
      <c r="BW6" s="630"/>
      <c r="BX6" s="630"/>
      <c r="BY6" s="520" t="s">
        <v>244</v>
      </c>
      <c r="BZ6" s="520"/>
      <c r="CA6" s="520" t="s">
        <v>245</v>
      </c>
      <c r="CB6" s="520" t="s">
        <v>246</v>
      </c>
    </row>
    <row r="7" spans="1:259" s="43" customFormat="1" ht="33.75" customHeight="1" thickBot="1" x14ac:dyDescent="0.35">
      <c r="A7" s="582" t="s">
        <v>175</v>
      </c>
      <c r="B7" s="122" t="s">
        <v>83</v>
      </c>
      <c r="C7" s="155">
        <v>233</v>
      </c>
      <c r="D7" s="156"/>
      <c r="E7" s="575"/>
      <c r="F7" s="575"/>
      <c r="G7" s="238"/>
      <c r="H7" s="238"/>
      <c r="I7" s="575">
        <v>515</v>
      </c>
      <c r="J7" s="575" t="s">
        <v>255</v>
      </c>
      <c r="K7" s="575"/>
      <c r="L7" s="575">
        <v>556</v>
      </c>
      <c r="M7" s="575" t="s">
        <v>256</v>
      </c>
      <c r="N7" s="575"/>
      <c r="O7" s="575">
        <v>1200</v>
      </c>
      <c r="P7" s="575" t="s">
        <v>257</v>
      </c>
      <c r="Q7" s="575"/>
      <c r="R7" s="575"/>
      <c r="S7" s="575"/>
      <c r="T7" s="575"/>
      <c r="U7" s="575"/>
      <c r="V7" s="575"/>
      <c r="W7" s="575"/>
      <c r="X7" s="575"/>
      <c r="Y7" s="575"/>
      <c r="Z7" s="575">
        <v>84</v>
      </c>
      <c r="AA7" s="575" t="s">
        <v>258</v>
      </c>
      <c r="AB7" s="575"/>
      <c r="AC7" s="575"/>
      <c r="AD7" s="575" t="s">
        <v>259</v>
      </c>
      <c r="AE7" s="575"/>
      <c r="AF7" s="238"/>
      <c r="AG7" s="238"/>
      <c r="AH7" s="609"/>
      <c r="AI7" s="575"/>
      <c r="AJ7" s="575"/>
      <c r="AK7" s="573"/>
      <c r="AL7" s="605"/>
      <c r="AM7" s="283"/>
      <c r="AN7" s="283"/>
      <c r="AO7" s="238"/>
      <c r="AP7" s="575"/>
      <c r="AQ7" s="575"/>
      <c r="AR7" s="575"/>
      <c r="AS7" s="605"/>
      <c r="AT7" s="575"/>
      <c r="AU7" s="575"/>
      <c r="AV7" s="575"/>
      <c r="AW7" s="575"/>
      <c r="AX7" s="575"/>
      <c r="AY7" s="575"/>
      <c r="AZ7" s="575"/>
      <c r="BA7" s="575"/>
      <c r="BB7" s="575"/>
      <c r="BC7" s="575"/>
      <c r="BD7" s="575"/>
      <c r="BE7" s="575"/>
      <c r="BF7" s="575"/>
      <c r="BG7" s="610"/>
      <c r="BH7" s="283"/>
      <c r="BI7" s="283"/>
      <c r="BJ7" s="283"/>
      <c r="BK7" s="283"/>
      <c r="BL7" s="575"/>
      <c r="BM7" s="575"/>
      <c r="BN7" s="575"/>
      <c r="BO7" s="575"/>
      <c r="BP7" s="575"/>
      <c r="BR7" s="624"/>
      <c r="BS7" s="624"/>
      <c r="BT7" s="624"/>
      <c r="BU7" s="624"/>
      <c r="BV7" s="624"/>
      <c r="BW7" s="624"/>
      <c r="BX7" s="624"/>
      <c r="BY7" s="569"/>
      <c r="BZ7" s="569"/>
      <c r="CA7" s="569"/>
      <c r="CB7" s="569"/>
    </row>
    <row r="8" spans="1:259" s="43" customFormat="1" ht="33.75" customHeight="1" thickBot="1" x14ac:dyDescent="0.35">
      <c r="A8" s="583"/>
      <c r="B8" s="122" t="s">
        <v>84</v>
      </c>
      <c r="C8" s="155">
        <v>233</v>
      </c>
      <c r="D8" s="157"/>
      <c r="E8" s="576"/>
      <c r="F8" s="576"/>
      <c r="G8" s="239"/>
      <c r="H8" s="239"/>
      <c r="I8" s="576"/>
      <c r="J8" s="576"/>
      <c r="K8" s="576"/>
      <c r="L8" s="576"/>
      <c r="M8" s="576"/>
      <c r="N8" s="576"/>
      <c r="O8" s="576"/>
      <c r="P8" s="576"/>
      <c r="Q8" s="576"/>
      <c r="R8" s="576"/>
      <c r="S8" s="576"/>
      <c r="T8" s="576"/>
      <c r="U8" s="576"/>
      <c r="V8" s="576"/>
      <c r="W8" s="576"/>
      <c r="X8" s="576"/>
      <c r="Y8" s="576"/>
      <c r="Z8" s="576"/>
      <c r="AA8" s="576"/>
      <c r="AB8" s="576"/>
      <c r="AC8" s="576"/>
      <c r="AD8" s="576"/>
      <c r="AE8" s="576"/>
      <c r="AF8" s="239"/>
      <c r="AG8" s="239"/>
      <c r="AH8" s="576"/>
      <c r="AI8" s="576"/>
      <c r="AJ8" s="576"/>
      <c r="AK8" s="574"/>
      <c r="AL8" s="606"/>
      <c r="AM8" s="284"/>
      <c r="AN8" s="284"/>
      <c r="AO8" s="239"/>
      <c r="AP8" s="576"/>
      <c r="AQ8" s="576"/>
      <c r="AR8" s="576"/>
      <c r="AS8" s="606"/>
      <c r="AT8" s="576"/>
      <c r="AU8" s="576"/>
      <c r="AV8" s="576"/>
      <c r="AW8" s="576"/>
      <c r="AX8" s="576"/>
      <c r="AY8" s="576"/>
      <c r="AZ8" s="576"/>
      <c r="BA8" s="576"/>
      <c r="BB8" s="576"/>
      <c r="BC8" s="576"/>
      <c r="BD8" s="576"/>
      <c r="BE8" s="576"/>
      <c r="BF8" s="576"/>
      <c r="BG8" s="611"/>
      <c r="BH8" s="284"/>
      <c r="BI8" s="284"/>
      <c r="BJ8" s="284"/>
      <c r="BK8" s="284"/>
      <c r="BL8" s="576"/>
      <c r="BM8" s="576"/>
      <c r="BN8" s="576"/>
      <c r="BO8" s="576"/>
      <c r="BP8" s="576"/>
      <c r="BR8" s="625"/>
      <c r="BS8" s="625"/>
      <c r="BT8" s="625"/>
      <c r="BU8" s="625"/>
      <c r="BV8" s="625"/>
      <c r="BW8" s="625"/>
      <c r="BX8" s="625"/>
      <c r="BY8" s="570"/>
      <c r="BZ8" s="570"/>
      <c r="CA8" s="570"/>
      <c r="CB8" s="570"/>
    </row>
    <row r="9" spans="1:259" s="34" customFormat="1" ht="24.9" customHeight="1" x14ac:dyDescent="0.3">
      <c r="A9" s="223" t="s">
        <v>52</v>
      </c>
      <c r="B9" s="224">
        <v>1</v>
      </c>
      <c r="C9" s="158">
        <v>118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158"/>
      <c r="AP9" s="331" t="str">
        <f>+IF(AQ9&gt;0,AO9*1000/AQ9,"")</f>
        <v/>
      </c>
      <c r="AQ9" s="341"/>
      <c r="AR9" s="341"/>
      <c r="AS9" s="327"/>
      <c r="AT9" s="477">
        <f t="shared" ref="AT9:AT39" si="0">+IF(C9="","",IF(1&gt;0,1*$AT$6/(C9+BS9),""))</f>
        <v>2.46875</v>
      </c>
      <c r="AU9" s="331" t="str">
        <f>+IF(AV9="","",((AT$6*AQ9)/((BR9*AR9)+(J9*C9))))</f>
        <v/>
      </c>
      <c r="AV9" s="477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5</v>
      </c>
      <c r="BS9" s="534">
        <v>42</v>
      </c>
      <c r="BT9" s="469" t="str">
        <f t="shared" ref="BT9:BT41" si="1">IF(AQ9="","",((1+BU9)*AQ9/BU9))</f>
        <v/>
      </c>
      <c r="BU9" s="470">
        <f t="shared" ref="BU9:BU39" si="2">IF(C9="","",(BS9+BR9)/C9)</f>
        <v>0.39830508474576271</v>
      </c>
      <c r="BV9" s="471"/>
      <c r="BW9" s="471"/>
      <c r="BX9" s="469" t="str">
        <f t="shared" ref="BX9:BX39" si="3">IF(AQ9="","",BW9*BV9*1000/AQ9)</f>
        <v/>
      </c>
      <c r="BY9" s="521"/>
      <c r="BZ9" s="467"/>
      <c r="CA9" s="467"/>
      <c r="CB9" s="522"/>
    </row>
    <row r="10" spans="1:259" s="34" customFormat="1" ht="24.9" customHeight="1" x14ac:dyDescent="0.3">
      <c r="A10" s="225" t="s">
        <v>53</v>
      </c>
      <c r="B10" s="226">
        <v>2</v>
      </c>
      <c r="C10" s="162">
        <v>115</v>
      </c>
      <c r="D10" s="162"/>
      <c r="E10" s="159"/>
      <c r="F10" s="159"/>
      <c r="G10" s="158"/>
      <c r="H10" s="158"/>
      <c r="I10" s="297"/>
      <c r="J10" s="297"/>
      <c r="K10" s="457" t="str">
        <f t="shared" ref="K10:K39" si="4">IF(AND(I10&lt;&gt;"",J10&lt;&gt;""),(I10-J10)/I10*100,"")</f>
        <v/>
      </c>
      <c r="L10" s="297"/>
      <c r="M10" s="297"/>
      <c r="N10" s="457" t="str">
        <f t="shared" ref="N10:N39" si="5">IF(AND(L10&lt;&gt;"",M10&lt;&gt;""),(L10-M10)/L10*100,"")</f>
        <v/>
      </c>
      <c r="O10" s="297"/>
      <c r="P10" s="297"/>
      <c r="Q10" s="457" t="str">
        <f t="shared" ref="Q10:Q39" si="6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 t="shared" ref="Z10:Z38" si="7">IF(AND(R10&lt;&gt;"",V10&lt;&gt;"",X10&lt;&gt;""),R10+V10+X10,"")</f>
        <v/>
      </c>
      <c r="AA10" s="331" t="str">
        <f t="shared" ref="AA10:AA38" si="8">IF(AND(S10&lt;&gt;"",W10&lt;&gt;"",Y10&lt;&gt;""),S10+W10+Y10,"")</f>
        <v/>
      </c>
      <c r="AB10" s="330" t="str">
        <f t="shared" ref="AB10:AB38" si="9">IF(AND(Z10&lt;&gt;"",AA10&lt;&gt;""),(Z10-AA10)/Z10*100,"")</f>
        <v/>
      </c>
      <c r="AC10" s="159"/>
      <c r="AD10" s="159"/>
      <c r="AE10" s="175" t="str">
        <f t="shared" ref="AE10:AE39" si="10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/>
      <c r="AM10" s="245"/>
      <c r="AN10" s="245"/>
      <c r="AO10" s="162">
        <v>970</v>
      </c>
      <c r="AP10" s="331" t="str">
        <f t="shared" ref="AP10:AP39" si="11">+IF(AQ10&gt;0,AO10*1000/AQ10,"")</f>
        <v/>
      </c>
      <c r="AQ10" s="342"/>
      <c r="AR10" s="342"/>
      <c r="AS10" s="328"/>
      <c r="AT10" s="477">
        <f t="shared" si="0"/>
        <v>2.5483870967741935</v>
      </c>
      <c r="AU10" s="331" t="str">
        <f t="shared" ref="AU10:AU39" si="12">+IF(AV10="","",((AT$6*AQ10)/((BR10*AR10)+(J10*C10))))</f>
        <v/>
      </c>
      <c r="AV10" s="477" t="str">
        <f t="shared" ref="AV10:AV39" si="13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7</v>
      </c>
      <c r="BS10" s="534">
        <v>40</v>
      </c>
      <c r="BT10" s="469" t="str">
        <f t="shared" si="1"/>
        <v/>
      </c>
      <c r="BU10" s="470">
        <f t="shared" si="2"/>
        <v>0.40869565217391307</v>
      </c>
      <c r="BV10" s="471">
        <v>1</v>
      </c>
      <c r="BW10" s="471">
        <v>970</v>
      </c>
      <c r="BX10" s="469" t="str">
        <f t="shared" si="3"/>
        <v/>
      </c>
      <c r="BY10" s="521"/>
      <c r="BZ10" s="467"/>
      <c r="CA10" s="467"/>
      <c r="CB10" s="522"/>
    </row>
    <row r="11" spans="1:259" s="34" customFormat="1" ht="24.9" customHeight="1" x14ac:dyDescent="0.3">
      <c r="A11" s="223" t="s">
        <v>47</v>
      </c>
      <c r="B11" s="226">
        <v>3</v>
      </c>
      <c r="C11" s="162">
        <v>113</v>
      </c>
      <c r="D11" s="162"/>
      <c r="E11" s="159">
        <v>7.85</v>
      </c>
      <c r="F11" s="159">
        <v>7.68</v>
      </c>
      <c r="G11" s="158">
        <v>2970</v>
      </c>
      <c r="H11" s="158">
        <v>2440</v>
      </c>
      <c r="I11" s="297">
        <v>400</v>
      </c>
      <c r="J11" s="297">
        <v>33</v>
      </c>
      <c r="K11" s="457">
        <f t="shared" si="4"/>
        <v>91.75</v>
      </c>
      <c r="L11" s="297">
        <v>175</v>
      </c>
      <c r="M11" s="297">
        <v>24</v>
      </c>
      <c r="N11" s="457">
        <f t="shared" si="5"/>
        <v>86.285714285714292</v>
      </c>
      <c r="O11" s="297">
        <v>993</v>
      </c>
      <c r="P11" s="297">
        <v>121</v>
      </c>
      <c r="Q11" s="457">
        <f t="shared" si="6"/>
        <v>87.814702920443096</v>
      </c>
      <c r="R11" s="297">
        <v>151.1</v>
      </c>
      <c r="S11" s="297">
        <v>51.2</v>
      </c>
      <c r="T11" s="159">
        <v>101</v>
      </c>
      <c r="U11" s="159">
        <v>45.4</v>
      </c>
      <c r="V11" s="159">
        <v>1.9</v>
      </c>
      <c r="W11" s="159">
        <v>0.8</v>
      </c>
      <c r="X11" s="159">
        <v>0</v>
      </c>
      <c r="Y11" s="159">
        <v>0</v>
      </c>
      <c r="Z11" s="331">
        <f t="shared" si="7"/>
        <v>153</v>
      </c>
      <c r="AA11" s="331">
        <f t="shared" si="8"/>
        <v>52</v>
      </c>
      <c r="AB11" s="330">
        <f t="shared" si="9"/>
        <v>66.013071895424829</v>
      </c>
      <c r="AC11" s="159">
        <v>7.8</v>
      </c>
      <c r="AD11" s="159">
        <v>1.9</v>
      </c>
      <c r="AE11" s="175">
        <f t="shared" si="10"/>
        <v>75.641025641025649</v>
      </c>
      <c r="AF11" s="158"/>
      <c r="AG11" s="158"/>
      <c r="AH11" s="121" t="s">
        <v>248</v>
      </c>
      <c r="AI11" s="158" t="s">
        <v>249</v>
      </c>
      <c r="AJ11" s="158" t="s">
        <v>250</v>
      </c>
      <c r="AK11" s="305" t="s">
        <v>250</v>
      </c>
      <c r="AL11" s="339"/>
      <c r="AM11" s="245"/>
      <c r="AN11" s="245"/>
      <c r="AO11" s="162">
        <v>970</v>
      </c>
      <c r="AP11" s="331">
        <f t="shared" si="11"/>
        <v>214.12803532008829</v>
      </c>
      <c r="AQ11" s="342">
        <v>4530</v>
      </c>
      <c r="AR11" s="342">
        <v>15400</v>
      </c>
      <c r="AS11" s="328">
        <v>88.29</v>
      </c>
      <c r="AT11" s="477">
        <f t="shared" si="0"/>
        <v>2.5320512820512819</v>
      </c>
      <c r="AU11" s="331">
        <f t="shared" si="12"/>
        <v>27.389826876272405</v>
      </c>
      <c r="AV11" s="477">
        <f t="shared" si="13"/>
        <v>3.8631346578366449E-2</v>
      </c>
      <c r="AW11" s="312"/>
      <c r="AX11" s="164"/>
      <c r="AY11" s="313"/>
      <c r="AZ11" s="355"/>
      <c r="BA11" s="356"/>
      <c r="BB11" s="356">
        <v>3.06</v>
      </c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4</v>
      </c>
      <c r="BS11" s="471">
        <v>43</v>
      </c>
      <c r="BT11" s="469">
        <f t="shared" si="1"/>
        <v>15421.276595744681</v>
      </c>
      <c r="BU11" s="470">
        <f t="shared" si="2"/>
        <v>0.41592920353982299</v>
      </c>
      <c r="BV11" s="471">
        <v>1</v>
      </c>
      <c r="BW11" s="471">
        <v>970</v>
      </c>
      <c r="BX11" s="469">
        <f t="shared" si="3"/>
        <v>214.12803532008829</v>
      </c>
      <c r="BY11" s="521"/>
      <c r="BZ11" s="467"/>
      <c r="CA11" s="467">
        <v>3.06</v>
      </c>
      <c r="CB11" s="522"/>
    </row>
    <row r="12" spans="1:259" s="34" customFormat="1" ht="24.9" customHeight="1" x14ac:dyDescent="0.3">
      <c r="A12" s="225" t="s">
        <v>48</v>
      </c>
      <c r="B12" s="226">
        <v>4</v>
      </c>
      <c r="C12" s="162">
        <v>119</v>
      </c>
      <c r="D12" s="162"/>
      <c r="E12" s="159"/>
      <c r="F12" s="159"/>
      <c r="G12" s="158"/>
      <c r="H12" s="158"/>
      <c r="I12" s="297"/>
      <c r="J12" s="297"/>
      <c r="K12" s="457" t="str">
        <f t="shared" si="4"/>
        <v/>
      </c>
      <c r="L12" s="297"/>
      <c r="M12" s="297"/>
      <c r="N12" s="457" t="str">
        <f t="shared" si="5"/>
        <v/>
      </c>
      <c r="O12" s="297"/>
      <c r="P12" s="297"/>
      <c r="Q12" s="457" t="str">
        <f t="shared" si="6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7"/>
        <v/>
      </c>
      <c r="AA12" s="331" t="str">
        <f t="shared" si="8"/>
        <v/>
      </c>
      <c r="AB12" s="330" t="str">
        <f t="shared" si="9"/>
        <v/>
      </c>
      <c r="AC12" s="159"/>
      <c r="AD12" s="159"/>
      <c r="AE12" s="175" t="str">
        <f t="shared" si="10"/>
        <v/>
      </c>
      <c r="AF12" s="158"/>
      <c r="AG12" s="158"/>
      <c r="AH12" s="121"/>
      <c r="AI12" s="158"/>
      <c r="AJ12" s="158"/>
      <c r="AK12" s="305"/>
      <c r="AL12" s="339"/>
      <c r="AM12" s="245"/>
      <c r="AN12" s="245"/>
      <c r="AO12" s="162">
        <v>970</v>
      </c>
      <c r="AP12" s="331" t="str">
        <f t="shared" si="11"/>
        <v/>
      </c>
      <c r="AQ12" s="342"/>
      <c r="AR12" s="342"/>
      <c r="AS12" s="328"/>
      <c r="AT12" s="477">
        <f t="shared" si="0"/>
        <v>2.3795180722891565</v>
      </c>
      <c r="AU12" s="331" t="str">
        <f t="shared" si="12"/>
        <v/>
      </c>
      <c r="AV12" s="477" t="str">
        <f t="shared" si="13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v>3</v>
      </c>
      <c r="BS12" s="471">
        <v>47</v>
      </c>
      <c r="BT12" s="469" t="str">
        <f t="shared" si="1"/>
        <v/>
      </c>
      <c r="BU12" s="470">
        <f t="shared" si="2"/>
        <v>0.42016806722689076</v>
      </c>
      <c r="BV12" s="471">
        <v>1</v>
      </c>
      <c r="BW12" s="471">
        <v>970</v>
      </c>
      <c r="BX12" s="469" t="str">
        <f t="shared" si="3"/>
        <v/>
      </c>
      <c r="BY12" s="521"/>
      <c r="BZ12" s="467"/>
      <c r="CA12" s="467"/>
      <c r="CB12" s="522"/>
    </row>
    <row r="13" spans="1:259" s="34" customFormat="1" ht="24.9" customHeight="1" x14ac:dyDescent="0.3">
      <c r="A13" s="223" t="s">
        <v>49</v>
      </c>
      <c r="B13" s="226">
        <v>5</v>
      </c>
      <c r="C13" s="162">
        <v>107.5</v>
      </c>
      <c r="D13" s="162"/>
      <c r="E13" s="159">
        <v>7.93</v>
      </c>
      <c r="F13" s="159">
        <v>7.77</v>
      </c>
      <c r="G13" s="158">
        <v>2860</v>
      </c>
      <c r="H13" s="158">
        <v>2470</v>
      </c>
      <c r="I13" s="297">
        <v>497</v>
      </c>
      <c r="J13" s="297">
        <v>19</v>
      </c>
      <c r="K13" s="457">
        <f t="shared" si="4"/>
        <v>96.177062374245466</v>
      </c>
      <c r="L13" s="297"/>
      <c r="M13" s="297"/>
      <c r="N13" s="457" t="str">
        <f t="shared" si="5"/>
        <v/>
      </c>
      <c r="O13" s="297">
        <v>916</v>
      </c>
      <c r="P13" s="297">
        <v>105</v>
      </c>
      <c r="Q13" s="457">
        <f t="shared" si="6"/>
        <v>88.537117903930124</v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7"/>
        <v/>
      </c>
      <c r="AA13" s="331" t="str">
        <f t="shared" si="8"/>
        <v/>
      </c>
      <c r="AB13" s="330" t="str">
        <f t="shared" si="9"/>
        <v/>
      </c>
      <c r="AC13" s="159"/>
      <c r="AD13" s="159"/>
      <c r="AE13" s="175" t="str">
        <f t="shared" si="10"/>
        <v/>
      </c>
      <c r="AF13" s="158"/>
      <c r="AG13" s="158"/>
      <c r="AH13" s="121" t="s">
        <v>248</v>
      </c>
      <c r="AI13" s="158" t="s">
        <v>249</v>
      </c>
      <c r="AJ13" s="158" t="s">
        <v>250</v>
      </c>
      <c r="AK13" s="305" t="s">
        <v>250</v>
      </c>
      <c r="AL13" s="339"/>
      <c r="AM13" s="245"/>
      <c r="AN13" s="245"/>
      <c r="AO13" s="162">
        <v>970</v>
      </c>
      <c r="AP13" s="331" t="str">
        <f t="shared" si="11"/>
        <v/>
      </c>
      <c r="AQ13" s="342"/>
      <c r="AR13" s="342"/>
      <c r="AS13" s="328"/>
      <c r="AT13" s="477">
        <f t="shared" si="0"/>
        <v>2.6421404682274248</v>
      </c>
      <c r="AU13" s="331" t="str">
        <f t="shared" si="12"/>
        <v/>
      </c>
      <c r="AV13" s="477" t="str">
        <f t="shared" si="13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v>4.5</v>
      </c>
      <c r="BS13" s="471">
        <f>168/4</f>
        <v>42</v>
      </c>
      <c r="BT13" s="469" t="str">
        <f t="shared" si="1"/>
        <v/>
      </c>
      <c r="BU13" s="470">
        <f t="shared" si="2"/>
        <v>0.4325581395348837</v>
      </c>
      <c r="BV13" s="471">
        <v>1</v>
      </c>
      <c r="BW13" s="471">
        <v>970</v>
      </c>
      <c r="BX13" s="469" t="str">
        <f t="shared" si="3"/>
        <v/>
      </c>
      <c r="BY13" s="521"/>
      <c r="BZ13" s="467"/>
      <c r="CA13" s="467"/>
      <c r="CB13" s="522"/>
    </row>
    <row r="14" spans="1:259" s="34" customFormat="1" ht="24.9" customHeight="1" x14ac:dyDescent="0.3">
      <c r="A14" s="225" t="s">
        <v>50</v>
      </c>
      <c r="B14" s="226">
        <v>6</v>
      </c>
      <c r="C14" s="162">
        <v>107.5</v>
      </c>
      <c r="D14" s="162"/>
      <c r="E14" s="159"/>
      <c r="F14" s="159"/>
      <c r="G14" s="158"/>
      <c r="H14" s="158"/>
      <c r="I14" s="297"/>
      <c r="J14" s="297"/>
      <c r="K14" s="457" t="str">
        <f t="shared" si="4"/>
        <v/>
      </c>
      <c r="L14" s="297"/>
      <c r="M14" s="297"/>
      <c r="N14" s="457" t="str">
        <f t="shared" si="5"/>
        <v/>
      </c>
      <c r="O14" s="297"/>
      <c r="P14" s="297"/>
      <c r="Q14" s="457" t="str">
        <f t="shared" si="6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7"/>
        <v/>
      </c>
      <c r="AA14" s="331" t="str">
        <f t="shared" si="8"/>
        <v/>
      </c>
      <c r="AB14" s="330" t="str">
        <f t="shared" si="9"/>
        <v/>
      </c>
      <c r="AC14" s="159"/>
      <c r="AD14" s="159"/>
      <c r="AE14" s="175" t="str">
        <f t="shared" si="10"/>
        <v/>
      </c>
      <c r="AF14" s="158"/>
      <c r="AG14" s="158"/>
      <c r="AH14" s="121"/>
      <c r="AI14" s="158"/>
      <c r="AJ14" s="158"/>
      <c r="AK14" s="305"/>
      <c r="AL14" s="339"/>
      <c r="AM14" s="245"/>
      <c r="AN14" s="245"/>
      <c r="AO14" s="162"/>
      <c r="AP14" s="331" t="str">
        <f t="shared" si="11"/>
        <v/>
      </c>
      <c r="AQ14" s="342"/>
      <c r="AR14" s="342"/>
      <c r="AS14" s="328"/>
      <c r="AT14" s="477">
        <f t="shared" si="0"/>
        <v>2.6421404682274248</v>
      </c>
      <c r="AU14" s="331" t="str">
        <f t="shared" si="12"/>
        <v/>
      </c>
      <c r="AV14" s="477" t="str">
        <f t="shared" si="13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v>4.5</v>
      </c>
      <c r="BS14" s="471">
        <f t="shared" ref="BS14:BS16" si="14">168/4</f>
        <v>42</v>
      </c>
      <c r="BT14" s="469" t="str">
        <f t="shared" si="1"/>
        <v/>
      </c>
      <c r="BU14" s="470">
        <f t="shared" si="2"/>
        <v>0.4325581395348837</v>
      </c>
      <c r="BV14" s="471"/>
      <c r="BW14" s="471"/>
      <c r="BX14" s="469" t="str">
        <f t="shared" si="3"/>
        <v/>
      </c>
      <c r="BY14" s="521"/>
      <c r="BZ14" s="467"/>
      <c r="CA14" s="467"/>
      <c r="CB14" s="522"/>
    </row>
    <row r="15" spans="1:259" s="34" customFormat="1" ht="24.9" customHeight="1" x14ac:dyDescent="0.3">
      <c r="A15" s="225" t="s">
        <v>51</v>
      </c>
      <c r="B15" s="226">
        <v>7</v>
      </c>
      <c r="C15" s="162">
        <v>107.5</v>
      </c>
      <c r="D15" s="162"/>
      <c r="E15" s="159"/>
      <c r="F15" s="159"/>
      <c r="G15" s="158"/>
      <c r="H15" s="158"/>
      <c r="I15" s="297"/>
      <c r="J15" s="297"/>
      <c r="K15" s="457" t="str">
        <f t="shared" si="4"/>
        <v/>
      </c>
      <c r="L15" s="297"/>
      <c r="M15" s="297"/>
      <c r="N15" s="457" t="str">
        <f t="shared" si="5"/>
        <v/>
      </c>
      <c r="O15" s="297"/>
      <c r="P15" s="297"/>
      <c r="Q15" s="457" t="str">
        <f t="shared" si="6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7"/>
        <v/>
      </c>
      <c r="AA15" s="331" t="str">
        <f t="shared" si="8"/>
        <v/>
      </c>
      <c r="AB15" s="330" t="str">
        <f t="shared" si="9"/>
        <v/>
      </c>
      <c r="AC15" s="159"/>
      <c r="AD15" s="159"/>
      <c r="AE15" s="175" t="str">
        <f t="shared" si="10"/>
        <v/>
      </c>
      <c r="AF15" s="158"/>
      <c r="AG15" s="158"/>
      <c r="AH15" s="121"/>
      <c r="AI15" s="158"/>
      <c r="AJ15" s="158"/>
      <c r="AK15" s="305"/>
      <c r="AL15" s="339"/>
      <c r="AM15" s="245"/>
      <c r="AN15" s="245"/>
      <c r="AO15" s="162"/>
      <c r="AP15" s="331" t="str">
        <f t="shared" si="11"/>
        <v/>
      </c>
      <c r="AQ15" s="342"/>
      <c r="AR15" s="342"/>
      <c r="AS15" s="328"/>
      <c r="AT15" s="477">
        <f t="shared" si="0"/>
        <v>2.6421404682274248</v>
      </c>
      <c r="AU15" s="331" t="str">
        <f t="shared" si="12"/>
        <v/>
      </c>
      <c r="AV15" s="477" t="str">
        <f t="shared" si="13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4.5</v>
      </c>
      <c r="BS15" s="471">
        <f t="shared" si="14"/>
        <v>42</v>
      </c>
      <c r="BT15" s="469" t="str">
        <f t="shared" si="1"/>
        <v/>
      </c>
      <c r="BU15" s="470">
        <f t="shared" si="2"/>
        <v>0.4325581395348837</v>
      </c>
      <c r="BV15" s="471"/>
      <c r="BW15" s="471"/>
      <c r="BX15" s="469" t="str">
        <f t="shared" si="3"/>
        <v/>
      </c>
      <c r="BY15" s="521"/>
      <c r="BZ15" s="467"/>
      <c r="CA15" s="467"/>
      <c r="CB15" s="522"/>
    </row>
    <row r="16" spans="1:259" s="34" customFormat="1" ht="24.9" customHeight="1" x14ac:dyDescent="0.3">
      <c r="A16" s="225" t="s">
        <v>52</v>
      </c>
      <c r="B16" s="226">
        <v>8</v>
      </c>
      <c r="C16" s="162">
        <v>107.5</v>
      </c>
      <c r="D16" s="162"/>
      <c r="E16" s="159"/>
      <c r="F16" s="159"/>
      <c r="G16" s="158"/>
      <c r="H16" s="158"/>
      <c r="I16" s="297"/>
      <c r="J16" s="297"/>
      <c r="K16" s="457" t="str">
        <f t="shared" si="4"/>
        <v/>
      </c>
      <c r="L16" s="297"/>
      <c r="M16" s="297"/>
      <c r="N16" s="457" t="str">
        <f t="shared" si="5"/>
        <v/>
      </c>
      <c r="O16" s="297"/>
      <c r="P16" s="297"/>
      <c r="Q16" s="457" t="str">
        <f t="shared" si="6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7"/>
        <v/>
      </c>
      <c r="AA16" s="331" t="str">
        <f t="shared" si="8"/>
        <v/>
      </c>
      <c r="AB16" s="330" t="str">
        <f t="shared" si="9"/>
        <v/>
      </c>
      <c r="AC16" s="159"/>
      <c r="AD16" s="159"/>
      <c r="AE16" s="175" t="str">
        <f t="shared" si="10"/>
        <v/>
      </c>
      <c r="AF16" s="158"/>
      <c r="AG16" s="158"/>
      <c r="AH16" s="121"/>
      <c r="AI16" s="158"/>
      <c r="AJ16" s="158"/>
      <c r="AK16" s="305"/>
      <c r="AL16" s="339"/>
      <c r="AM16" s="245"/>
      <c r="AN16" s="245"/>
      <c r="AO16" s="162"/>
      <c r="AP16" s="331" t="str">
        <f t="shared" si="11"/>
        <v/>
      </c>
      <c r="AQ16" s="342"/>
      <c r="AR16" s="342"/>
      <c r="AS16" s="328"/>
      <c r="AT16" s="477">
        <f t="shared" si="0"/>
        <v>2.6421404682274248</v>
      </c>
      <c r="AU16" s="331" t="str">
        <f t="shared" si="12"/>
        <v/>
      </c>
      <c r="AV16" s="477" t="str">
        <f t="shared" si="13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v>4.5</v>
      </c>
      <c r="BS16" s="471">
        <f t="shared" si="14"/>
        <v>42</v>
      </c>
      <c r="BT16" s="469" t="str">
        <f t="shared" si="1"/>
        <v/>
      </c>
      <c r="BU16" s="470">
        <f t="shared" si="2"/>
        <v>0.4325581395348837</v>
      </c>
      <c r="BV16" s="471"/>
      <c r="BW16" s="471"/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53</v>
      </c>
      <c r="B17" s="226">
        <v>9</v>
      </c>
      <c r="C17" s="162">
        <v>102</v>
      </c>
      <c r="D17" s="162"/>
      <c r="E17" s="159"/>
      <c r="F17" s="159"/>
      <c r="G17" s="158"/>
      <c r="H17" s="158"/>
      <c r="I17" s="297"/>
      <c r="J17" s="297"/>
      <c r="K17" s="457" t="str">
        <f t="shared" si="4"/>
        <v/>
      </c>
      <c r="L17" s="297"/>
      <c r="M17" s="297"/>
      <c r="N17" s="457" t="str">
        <f t="shared" si="5"/>
        <v/>
      </c>
      <c r="O17" s="297"/>
      <c r="P17" s="297"/>
      <c r="Q17" s="457" t="str">
        <f t="shared" si="6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7"/>
        <v/>
      </c>
      <c r="AA17" s="331" t="str">
        <f t="shared" si="8"/>
        <v/>
      </c>
      <c r="AB17" s="330" t="str">
        <f t="shared" si="9"/>
        <v/>
      </c>
      <c r="AC17" s="159"/>
      <c r="AD17" s="159"/>
      <c r="AE17" s="175" t="str">
        <f t="shared" si="10"/>
        <v/>
      </c>
      <c r="AF17" s="158"/>
      <c r="AG17" s="158"/>
      <c r="AH17" s="121"/>
      <c r="AI17" s="158"/>
      <c r="AJ17" s="158"/>
      <c r="AK17" s="305"/>
      <c r="AL17" s="339"/>
      <c r="AM17" s="245"/>
      <c r="AN17" s="245"/>
      <c r="AO17" s="162">
        <v>980</v>
      </c>
      <c r="AP17" s="331" t="str">
        <f t="shared" si="11"/>
        <v/>
      </c>
      <c r="AQ17" s="342"/>
      <c r="AR17" s="342"/>
      <c r="AS17" s="328"/>
      <c r="AT17" s="477">
        <f t="shared" si="0"/>
        <v>2.6870748299319729</v>
      </c>
      <c r="AU17" s="331" t="str">
        <f t="shared" si="12"/>
        <v/>
      </c>
      <c r="AV17" s="477" t="str">
        <f t="shared" si="13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4</v>
      </c>
      <c r="BS17" s="534">
        <v>45</v>
      </c>
      <c r="BT17" s="469" t="str">
        <f t="shared" si="1"/>
        <v/>
      </c>
      <c r="BU17" s="470">
        <f t="shared" si="2"/>
        <v>0.48039215686274511</v>
      </c>
      <c r="BV17" s="471">
        <v>1</v>
      </c>
      <c r="BW17" s="471">
        <v>980</v>
      </c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47</v>
      </c>
      <c r="B18" s="226">
        <v>10</v>
      </c>
      <c r="C18" s="162">
        <v>94</v>
      </c>
      <c r="D18" s="162"/>
      <c r="E18" s="159">
        <v>7.95</v>
      </c>
      <c r="F18" s="159">
        <v>7.65</v>
      </c>
      <c r="G18" s="158">
        <v>2770</v>
      </c>
      <c r="H18" s="158">
        <v>1790</v>
      </c>
      <c r="I18" s="297">
        <v>753</v>
      </c>
      <c r="J18" s="297">
        <v>32</v>
      </c>
      <c r="K18" s="457">
        <f t="shared" si="4"/>
        <v>95.750332005312089</v>
      </c>
      <c r="L18" s="297">
        <v>295</v>
      </c>
      <c r="M18" s="297">
        <v>5</v>
      </c>
      <c r="N18" s="457">
        <f t="shared" si="5"/>
        <v>98.305084745762713</v>
      </c>
      <c r="O18" s="297">
        <v>1151</v>
      </c>
      <c r="P18" s="297">
        <v>94</v>
      </c>
      <c r="Q18" s="457">
        <f t="shared" si="6"/>
        <v>91.833188531711556</v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7"/>
        <v/>
      </c>
      <c r="AA18" s="331" t="str">
        <f t="shared" si="8"/>
        <v/>
      </c>
      <c r="AB18" s="330" t="str">
        <f t="shared" si="9"/>
        <v/>
      </c>
      <c r="AC18" s="159"/>
      <c r="AD18" s="159"/>
      <c r="AE18" s="175" t="str">
        <f t="shared" si="10"/>
        <v/>
      </c>
      <c r="AF18" s="158"/>
      <c r="AG18" s="158"/>
      <c r="AH18" s="121" t="s">
        <v>248</v>
      </c>
      <c r="AI18" s="158" t="s">
        <v>249</v>
      </c>
      <c r="AJ18" s="158" t="s">
        <v>250</v>
      </c>
      <c r="AK18" s="305" t="s">
        <v>250</v>
      </c>
      <c r="AL18" s="339"/>
      <c r="AM18" s="245"/>
      <c r="AN18" s="245"/>
      <c r="AO18" s="162">
        <v>980</v>
      </c>
      <c r="AP18" s="331">
        <f t="shared" si="11"/>
        <v>214.91228070175438</v>
      </c>
      <c r="AQ18" s="342">
        <v>4560</v>
      </c>
      <c r="AR18" s="342">
        <v>14100</v>
      </c>
      <c r="AS18" s="328">
        <v>86.84</v>
      </c>
      <c r="AT18" s="477">
        <f t="shared" si="0"/>
        <v>2.8832116788321169</v>
      </c>
      <c r="AU18" s="331">
        <f t="shared" si="12"/>
        <v>57.715970264034866</v>
      </c>
      <c r="AV18" s="477">
        <f t="shared" si="13"/>
        <v>6.4692982456140358E-2</v>
      </c>
      <c r="AW18" s="312"/>
      <c r="AX18" s="164"/>
      <c r="AY18" s="313"/>
      <c r="AZ18" s="355"/>
      <c r="BA18" s="356"/>
      <c r="BB18" s="356">
        <v>2.85</v>
      </c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2</v>
      </c>
      <c r="BS18" s="471">
        <v>43</v>
      </c>
      <c r="BT18" s="469">
        <f t="shared" si="1"/>
        <v>14085.333333333334</v>
      </c>
      <c r="BU18" s="470">
        <f t="shared" si="2"/>
        <v>0.47872340425531917</v>
      </c>
      <c r="BV18" s="471">
        <v>2</v>
      </c>
      <c r="BW18" s="471">
        <v>540</v>
      </c>
      <c r="BX18" s="469">
        <f t="shared" si="3"/>
        <v>236.84210526315789</v>
      </c>
      <c r="BY18" s="521"/>
      <c r="BZ18" s="467"/>
      <c r="CA18" s="467">
        <v>2.85</v>
      </c>
      <c r="CB18" s="522"/>
    </row>
    <row r="19" spans="1:80" s="34" customFormat="1" ht="24.9" customHeight="1" x14ac:dyDescent="0.3">
      <c r="A19" s="225" t="s">
        <v>48</v>
      </c>
      <c r="B19" s="226">
        <v>11</v>
      </c>
      <c r="C19" s="162">
        <v>93</v>
      </c>
      <c r="D19" s="162"/>
      <c r="E19" s="159"/>
      <c r="F19" s="159">
        <v>7.9</v>
      </c>
      <c r="G19" s="158"/>
      <c r="H19" s="158">
        <v>1876</v>
      </c>
      <c r="I19" s="297"/>
      <c r="J19" s="297">
        <v>13</v>
      </c>
      <c r="K19" s="457" t="str">
        <f t="shared" si="4"/>
        <v/>
      </c>
      <c r="L19" s="297"/>
      <c r="M19" s="297">
        <v>5</v>
      </c>
      <c r="N19" s="457" t="str">
        <f t="shared" si="5"/>
        <v/>
      </c>
      <c r="O19" s="297"/>
      <c r="P19" s="297">
        <v>38</v>
      </c>
      <c r="Q19" s="457" t="str">
        <f t="shared" si="6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7"/>
        <v/>
      </c>
      <c r="AA19" s="331" t="str">
        <f t="shared" si="8"/>
        <v/>
      </c>
      <c r="AB19" s="330" t="str">
        <f t="shared" si="9"/>
        <v/>
      </c>
      <c r="AC19" s="159"/>
      <c r="AD19" s="159"/>
      <c r="AE19" s="175" t="str">
        <f t="shared" si="10"/>
        <v/>
      </c>
      <c r="AF19" s="158"/>
      <c r="AG19" s="158"/>
      <c r="AH19" s="121" t="s">
        <v>248</v>
      </c>
      <c r="AI19" s="158" t="s">
        <v>251</v>
      </c>
      <c r="AJ19" s="158" t="s">
        <v>250</v>
      </c>
      <c r="AK19" s="305" t="s">
        <v>250</v>
      </c>
      <c r="AL19" s="339"/>
      <c r="AM19" s="245"/>
      <c r="AN19" s="245"/>
      <c r="AO19" s="162">
        <v>970</v>
      </c>
      <c r="AP19" s="331" t="str">
        <f t="shared" si="11"/>
        <v/>
      </c>
      <c r="AQ19" s="342"/>
      <c r="AR19" s="342"/>
      <c r="AS19" s="328"/>
      <c r="AT19" s="477">
        <f t="shared" si="0"/>
        <v>2.8417266187050361</v>
      </c>
      <c r="AU19" s="331" t="str">
        <f t="shared" si="12"/>
        <v/>
      </c>
      <c r="AV19" s="477" t="str">
        <f t="shared" si="13"/>
        <v/>
      </c>
      <c r="AW19" s="312">
        <v>3520</v>
      </c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>
        <v>2</v>
      </c>
      <c r="BS19" s="534">
        <v>46</v>
      </c>
      <c r="BT19" s="469" t="str">
        <f t="shared" si="1"/>
        <v/>
      </c>
      <c r="BU19" s="470">
        <f t="shared" si="2"/>
        <v>0.5161290322580645</v>
      </c>
      <c r="BV19" s="471">
        <v>2</v>
      </c>
      <c r="BW19" s="471">
        <v>510</v>
      </c>
      <c r="BX19" s="469" t="str">
        <f t="shared" si="3"/>
        <v/>
      </c>
      <c r="BY19" s="521">
        <v>12</v>
      </c>
      <c r="BZ19" s="467"/>
      <c r="CA19" s="467"/>
      <c r="CB19" s="522"/>
    </row>
    <row r="20" spans="1:80" s="34" customFormat="1" ht="24.9" customHeight="1" x14ac:dyDescent="0.3">
      <c r="A20" s="225" t="s">
        <v>49</v>
      </c>
      <c r="B20" s="226">
        <v>12</v>
      </c>
      <c r="C20" s="162">
        <v>93</v>
      </c>
      <c r="D20" s="162"/>
      <c r="E20" s="159">
        <v>7.88</v>
      </c>
      <c r="F20" s="159">
        <v>7.85</v>
      </c>
      <c r="G20" s="158">
        <v>2930</v>
      </c>
      <c r="H20" s="158">
        <v>1850</v>
      </c>
      <c r="I20" s="297">
        <v>624</v>
      </c>
      <c r="J20" s="297">
        <v>16</v>
      </c>
      <c r="K20" s="457">
        <f t="shared" si="4"/>
        <v>97.435897435897431</v>
      </c>
      <c r="L20" s="297"/>
      <c r="M20" s="297"/>
      <c r="N20" s="457" t="str">
        <f t="shared" si="5"/>
        <v/>
      </c>
      <c r="O20" s="297">
        <v>908</v>
      </c>
      <c r="P20" s="297">
        <v>80</v>
      </c>
      <c r="Q20" s="457">
        <f t="shared" si="6"/>
        <v>91.189427312775322</v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7"/>
        <v/>
      </c>
      <c r="AA20" s="331" t="str">
        <f t="shared" si="8"/>
        <v/>
      </c>
      <c r="AB20" s="330" t="str">
        <f t="shared" si="9"/>
        <v/>
      </c>
      <c r="AC20" s="159"/>
      <c r="AD20" s="159"/>
      <c r="AE20" s="175" t="str">
        <f t="shared" si="10"/>
        <v/>
      </c>
      <c r="AF20" s="158"/>
      <c r="AG20" s="158"/>
      <c r="AH20" s="121" t="s">
        <v>248</v>
      </c>
      <c r="AI20" s="158" t="s">
        <v>249</v>
      </c>
      <c r="AJ20" s="158" t="s">
        <v>250</v>
      </c>
      <c r="AK20" s="305" t="s">
        <v>250</v>
      </c>
      <c r="AL20" s="339"/>
      <c r="AM20" s="245"/>
      <c r="AN20" s="245"/>
      <c r="AO20" s="162">
        <v>980</v>
      </c>
      <c r="AP20" s="331" t="str">
        <f t="shared" si="11"/>
        <v/>
      </c>
      <c r="AQ20" s="342"/>
      <c r="AR20" s="342"/>
      <c r="AS20" s="328"/>
      <c r="AT20" s="477">
        <f t="shared" si="0"/>
        <v>2.8214285714285716</v>
      </c>
      <c r="AU20" s="331" t="str">
        <f t="shared" si="12"/>
        <v/>
      </c>
      <c r="AV20" s="477" t="str">
        <f t="shared" si="13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>
        <v>2</v>
      </c>
      <c r="BS20" s="534">
        <v>47</v>
      </c>
      <c r="BT20" s="469" t="str">
        <f t="shared" si="1"/>
        <v/>
      </c>
      <c r="BU20" s="470">
        <f t="shared" si="2"/>
        <v>0.5268817204301075</v>
      </c>
      <c r="BV20" s="471">
        <v>2</v>
      </c>
      <c r="BW20" s="471">
        <v>490</v>
      </c>
      <c r="BX20" s="469" t="str">
        <f t="shared" si="3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50</v>
      </c>
      <c r="B21" s="226">
        <v>13</v>
      </c>
      <c r="C21" s="162">
        <v>100.66666666666667</v>
      </c>
      <c r="D21" s="162"/>
      <c r="E21" s="159"/>
      <c r="F21" s="159"/>
      <c r="G21" s="158"/>
      <c r="H21" s="158"/>
      <c r="I21" s="297"/>
      <c r="J21" s="297"/>
      <c r="K21" s="457" t="str">
        <f t="shared" si="4"/>
        <v/>
      </c>
      <c r="L21" s="297"/>
      <c r="M21" s="297"/>
      <c r="N21" s="457" t="str">
        <f t="shared" si="5"/>
        <v/>
      </c>
      <c r="O21" s="297"/>
      <c r="P21" s="297"/>
      <c r="Q21" s="457" t="str">
        <f t="shared" si="6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7"/>
        <v/>
      </c>
      <c r="AA21" s="331" t="str">
        <f t="shared" si="8"/>
        <v/>
      </c>
      <c r="AB21" s="330" t="str">
        <f t="shared" si="9"/>
        <v/>
      </c>
      <c r="AC21" s="159"/>
      <c r="AD21" s="159"/>
      <c r="AE21" s="175" t="str">
        <f t="shared" si="10"/>
        <v/>
      </c>
      <c r="AF21" s="158"/>
      <c r="AG21" s="158"/>
      <c r="AH21" s="121"/>
      <c r="AI21" s="158"/>
      <c r="AJ21" s="158"/>
      <c r="AK21" s="305"/>
      <c r="AL21" s="339"/>
      <c r="AM21" s="245"/>
      <c r="AN21" s="245"/>
      <c r="AO21" s="162">
        <v>980</v>
      </c>
      <c r="AP21" s="331" t="str">
        <f t="shared" si="11"/>
        <v/>
      </c>
      <c r="AQ21" s="342"/>
      <c r="AR21" s="342"/>
      <c r="AS21" s="328"/>
      <c r="AT21" s="477">
        <f t="shared" si="0"/>
        <v>2.7304147465437785</v>
      </c>
      <c r="AU21" s="331" t="str">
        <f t="shared" si="12"/>
        <v/>
      </c>
      <c r="AV21" s="477" t="str">
        <f t="shared" si="13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2</v>
      </c>
      <c r="BS21" s="534">
        <f>132/3</f>
        <v>44</v>
      </c>
      <c r="BT21" s="469" t="str">
        <f t="shared" si="1"/>
        <v/>
      </c>
      <c r="BU21" s="470">
        <f t="shared" si="2"/>
        <v>0.45695364238410596</v>
      </c>
      <c r="BV21" s="471">
        <v>2</v>
      </c>
      <c r="BW21" s="471">
        <v>520</v>
      </c>
      <c r="BX21" s="469" t="str">
        <f t="shared" si="3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51</v>
      </c>
      <c r="B22" s="226">
        <v>14</v>
      </c>
      <c r="C22" s="162">
        <v>100.66666666666667</v>
      </c>
      <c r="D22" s="162"/>
      <c r="E22" s="159"/>
      <c r="F22" s="159"/>
      <c r="G22" s="158"/>
      <c r="H22" s="158"/>
      <c r="I22" s="297"/>
      <c r="J22" s="297"/>
      <c r="K22" s="457" t="str">
        <f t="shared" si="4"/>
        <v/>
      </c>
      <c r="L22" s="297"/>
      <c r="M22" s="297"/>
      <c r="N22" s="457" t="str">
        <f t="shared" si="5"/>
        <v/>
      </c>
      <c r="O22" s="297"/>
      <c r="P22" s="297"/>
      <c r="Q22" s="457" t="str">
        <f t="shared" si="6"/>
        <v/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7"/>
        <v/>
      </c>
      <c r="AA22" s="331" t="str">
        <f t="shared" si="8"/>
        <v/>
      </c>
      <c r="AB22" s="330" t="str">
        <f t="shared" si="9"/>
        <v/>
      </c>
      <c r="AC22" s="159"/>
      <c r="AD22" s="159"/>
      <c r="AE22" s="175" t="str">
        <f t="shared" si="10"/>
        <v/>
      </c>
      <c r="AF22" s="158"/>
      <c r="AG22" s="158"/>
      <c r="AH22" s="121"/>
      <c r="AI22" s="158"/>
      <c r="AJ22" s="158"/>
      <c r="AK22" s="305"/>
      <c r="AL22" s="339"/>
      <c r="AM22" s="245"/>
      <c r="AN22" s="245"/>
      <c r="AO22" s="162"/>
      <c r="AP22" s="331" t="str">
        <f t="shared" si="11"/>
        <v/>
      </c>
      <c r="AQ22" s="342"/>
      <c r="AR22" s="342"/>
      <c r="AS22" s="328"/>
      <c r="AT22" s="477">
        <f t="shared" si="0"/>
        <v>2.7304147465437785</v>
      </c>
      <c r="AU22" s="331" t="str">
        <f t="shared" si="12"/>
        <v/>
      </c>
      <c r="AV22" s="477" t="str">
        <f t="shared" si="13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2</v>
      </c>
      <c r="BS22" s="534">
        <f t="shared" ref="BS22:BS23" si="15">132/3</f>
        <v>44</v>
      </c>
      <c r="BT22" s="469" t="str">
        <f t="shared" si="1"/>
        <v/>
      </c>
      <c r="BU22" s="470">
        <f t="shared" si="2"/>
        <v>0.45695364238410596</v>
      </c>
      <c r="BV22" s="471"/>
      <c r="BW22" s="471"/>
      <c r="BX22" s="469" t="str">
        <f t="shared" si="3"/>
        <v/>
      </c>
      <c r="BY22" s="521"/>
      <c r="BZ22" s="467"/>
      <c r="CA22" s="467"/>
      <c r="CB22" s="522"/>
    </row>
    <row r="23" spans="1:80" s="34" customFormat="1" ht="24.9" customHeight="1" x14ac:dyDescent="0.3">
      <c r="A23" s="225" t="s">
        <v>52</v>
      </c>
      <c r="B23" s="226">
        <v>15</v>
      </c>
      <c r="C23" s="162">
        <v>100.66666666666667</v>
      </c>
      <c r="D23" s="162"/>
      <c r="E23" s="159"/>
      <c r="F23" s="159"/>
      <c r="G23" s="158"/>
      <c r="H23" s="158"/>
      <c r="I23" s="297"/>
      <c r="J23" s="297"/>
      <c r="K23" s="457" t="str">
        <f t="shared" si="4"/>
        <v/>
      </c>
      <c r="L23" s="297"/>
      <c r="M23" s="297"/>
      <c r="N23" s="457" t="str">
        <f t="shared" si="5"/>
        <v/>
      </c>
      <c r="O23" s="297"/>
      <c r="P23" s="297"/>
      <c r="Q23" s="457" t="str">
        <f t="shared" si="6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7"/>
        <v/>
      </c>
      <c r="AA23" s="331" t="str">
        <f t="shared" si="8"/>
        <v/>
      </c>
      <c r="AB23" s="330" t="str">
        <f t="shared" si="9"/>
        <v/>
      </c>
      <c r="AC23" s="159"/>
      <c r="AD23" s="159"/>
      <c r="AE23" s="175" t="str">
        <f t="shared" si="10"/>
        <v/>
      </c>
      <c r="AF23" s="158"/>
      <c r="AG23" s="158"/>
      <c r="AH23" s="121"/>
      <c r="AI23" s="158"/>
      <c r="AJ23" s="158"/>
      <c r="AK23" s="305"/>
      <c r="AL23" s="339"/>
      <c r="AM23" s="245"/>
      <c r="AN23" s="245"/>
      <c r="AO23" s="162"/>
      <c r="AP23" s="331" t="str">
        <f t="shared" si="11"/>
        <v/>
      </c>
      <c r="AQ23" s="342"/>
      <c r="AR23" s="342"/>
      <c r="AS23" s="328"/>
      <c r="AT23" s="477">
        <f t="shared" si="0"/>
        <v>2.7304147465437785</v>
      </c>
      <c r="AU23" s="331" t="str">
        <f t="shared" si="12"/>
        <v/>
      </c>
      <c r="AV23" s="477" t="str">
        <f t="shared" si="13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>
        <v>2</v>
      </c>
      <c r="BS23" s="534">
        <f t="shared" si="15"/>
        <v>44</v>
      </c>
      <c r="BT23" s="469" t="str">
        <f t="shared" si="1"/>
        <v/>
      </c>
      <c r="BU23" s="470">
        <f t="shared" si="2"/>
        <v>0.45695364238410596</v>
      </c>
      <c r="BV23" s="471"/>
      <c r="BW23" s="471"/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53</v>
      </c>
      <c r="B24" s="226">
        <v>16</v>
      </c>
      <c r="C24" s="162">
        <v>102</v>
      </c>
      <c r="D24" s="162"/>
      <c r="E24" s="159">
        <v>7.94</v>
      </c>
      <c r="F24" s="159">
        <v>7.81</v>
      </c>
      <c r="G24" s="158">
        <v>2920</v>
      </c>
      <c r="H24" s="158">
        <v>2750</v>
      </c>
      <c r="I24" s="297">
        <v>487</v>
      </c>
      <c r="J24" s="297">
        <v>19</v>
      </c>
      <c r="K24" s="457">
        <f t="shared" si="4"/>
        <v>96.098562628336765</v>
      </c>
      <c r="L24" s="297">
        <v>210</v>
      </c>
      <c r="M24" s="297">
        <v>1</v>
      </c>
      <c r="N24" s="457">
        <f t="shared" si="5"/>
        <v>99.523809523809518</v>
      </c>
      <c r="O24" s="297">
        <v>889</v>
      </c>
      <c r="P24" s="297">
        <v>58</v>
      </c>
      <c r="Q24" s="457">
        <f t="shared" si="6"/>
        <v>93.475815523059609</v>
      </c>
      <c r="R24" s="297">
        <v>147.80000000000001</v>
      </c>
      <c r="S24" s="297">
        <v>54.6</v>
      </c>
      <c r="T24" s="159">
        <v>100</v>
      </c>
      <c r="U24" s="159">
        <v>43.2</v>
      </c>
      <c r="V24" s="159">
        <v>2.2000000000000002</v>
      </c>
      <c r="W24" s="159">
        <v>0.4</v>
      </c>
      <c r="X24" s="159">
        <v>0</v>
      </c>
      <c r="Y24" s="159">
        <v>0</v>
      </c>
      <c r="Z24" s="331">
        <f t="shared" si="7"/>
        <v>150</v>
      </c>
      <c r="AA24" s="331">
        <f t="shared" si="8"/>
        <v>55</v>
      </c>
      <c r="AB24" s="330">
        <f t="shared" si="9"/>
        <v>63.333333333333329</v>
      </c>
      <c r="AC24" s="159">
        <v>7</v>
      </c>
      <c r="AD24" s="159">
        <v>2</v>
      </c>
      <c r="AE24" s="175">
        <f t="shared" si="10"/>
        <v>71.428571428571431</v>
      </c>
      <c r="AF24" s="158"/>
      <c r="AG24" s="158"/>
      <c r="AH24" s="121" t="s">
        <v>248</v>
      </c>
      <c r="AI24" s="158" t="s">
        <v>249</v>
      </c>
      <c r="AJ24" s="158" t="s">
        <v>250</v>
      </c>
      <c r="AK24" s="305" t="s">
        <v>250</v>
      </c>
      <c r="AL24" s="339"/>
      <c r="AM24" s="245"/>
      <c r="AN24" s="245"/>
      <c r="AO24" s="162">
        <v>990</v>
      </c>
      <c r="AP24" s="331">
        <f t="shared" si="11"/>
        <v>208.86075949367088</v>
      </c>
      <c r="AQ24" s="342">
        <v>4740</v>
      </c>
      <c r="AR24" s="342">
        <v>14900</v>
      </c>
      <c r="AS24" s="328">
        <v>87.76</v>
      </c>
      <c r="AT24" s="477">
        <f t="shared" si="0"/>
        <v>2.6333333333333333</v>
      </c>
      <c r="AU24" s="331">
        <f t="shared" si="12"/>
        <v>58.992375070892933</v>
      </c>
      <c r="AV24" s="477">
        <f t="shared" si="13"/>
        <v>4.4303797468354431E-2</v>
      </c>
      <c r="AW24" s="312"/>
      <c r="AX24" s="164"/>
      <c r="AY24" s="313"/>
      <c r="AZ24" s="355"/>
      <c r="BA24" s="356"/>
      <c r="BB24" s="356">
        <v>3.71</v>
      </c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2</v>
      </c>
      <c r="BS24" s="534">
        <v>48</v>
      </c>
      <c r="BT24" s="469">
        <f t="shared" si="1"/>
        <v>14409.600000000002</v>
      </c>
      <c r="BU24" s="470">
        <f t="shared" si="2"/>
        <v>0.49019607843137253</v>
      </c>
      <c r="BV24" s="471">
        <v>2</v>
      </c>
      <c r="BW24" s="471">
        <v>540</v>
      </c>
      <c r="BX24" s="469">
        <f t="shared" si="3"/>
        <v>227.84810126582278</v>
      </c>
      <c r="BY24" s="521">
        <v>10</v>
      </c>
      <c r="BZ24" s="467"/>
      <c r="CA24" s="467">
        <v>3.71</v>
      </c>
      <c r="CB24" s="522"/>
    </row>
    <row r="25" spans="1:80" s="34" customFormat="1" ht="24.9" customHeight="1" x14ac:dyDescent="0.3">
      <c r="A25" s="225" t="s">
        <v>47</v>
      </c>
      <c r="B25" s="226">
        <v>17</v>
      </c>
      <c r="C25" s="162">
        <v>110</v>
      </c>
      <c r="D25" s="162"/>
      <c r="E25" s="159"/>
      <c r="F25" s="159">
        <v>7.7</v>
      </c>
      <c r="G25" s="158"/>
      <c r="H25" s="158">
        <v>2465</v>
      </c>
      <c r="I25" s="297"/>
      <c r="J25" s="297">
        <v>14</v>
      </c>
      <c r="K25" s="457" t="str">
        <f t="shared" si="4"/>
        <v/>
      </c>
      <c r="L25" s="297"/>
      <c r="M25" s="297">
        <v>7</v>
      </c>
      <c r="N25" s="457" t="str">
        <f t="shared" si="5"/>
        <v/>
      </c>
      <c r="O25" s="297"/>
      <c r="P25" s="297">
        <v>48</v>
      </c>
      <c r="Q25" s="457" t="str">
        <f t="shared" si="6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7"/>
        <v/>
      </c>
      <c r="AA25" s="331" t="str">
        <f t="shared" si="8"/>
        <v/>
      </c>
      <c r="AB25" s="330" t="str">
        <f t="shared" si="9"/>
        <v/>
      </c>
      <c r="AC25" s="159"/>
      <c r="AD25" s="159"/>
      <c r="AE25" s="175" t="str">
        <f t="shared" si="10"/>
        <v/>
      </c>
      <c r="AF25" s="158"/>
      <c r="AG25" s="158"/>
      <c r="AH25" s="121" t="s">
        <v>248</v>
      </c>
      <c r="AI25" s="158" t="s">
        <v>251</v>
      </c>
      <c r="AJ25" s="158" t="s">
        <v>250</v>
      </c>
      <c r="AK25" s="305" t="s">
        <v>250</v>
      </c>
      <c r="AL25" s="339"/>
      <c r="AM25" s="245"/>
      <c r="AN25" s="245"/>
      <c r="AO25" s="162">
        <v>990</v>
      </c>
      <c r="AP25" s="331" t="str">
        <f t="shared" si="11"/>
        <v/>
      </c>
      <c r="AQ25" s="342"/>
      <c r="AR25" s="342"/>
      <c r="AS25" s="328"/>
      <c r="AT25" s="477">
        <f t="shared" si="0"/>
        <v>2.4534161490683228</v>
      </c>
      <c r="AU25" s="331" t="str">
        <f t="shared" si="12"/>
        <v/>
      </c>
      <c r="AV25" s="477" t="str">
        <f t="shared" si="13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3</v>
      </c>
      <c r="BS25" s="471">
        <v>51</v>
      </c>
      <c r="BT25" s="469" t="str">
        <f t="shared" si="1"/>
        <v/>
      </c>
      <c r="BU25" s="470">
        <f t="shared" si="2"/>
        <v>0.49090909090909091</v>
      </c>
      <c r="BV25" s="471">
        <v>2</v>
      </c>
      <c r="BW25" s="471">
        <v>500</v>
      </c>
      <c r="BX25" s="469" t="str">
        <f t="shared" si="3"/>
        <v/>
      </c>
      <c r="BY25" s="521"/>
      <c r="BZ25" s="467"/>
      <c r="CA25" s="467"/>
      <c r="CB25" s="522"/>
    </row>
    <row r="26" spans="1:80" s="34" customFormat="1" ht="24.9" customHeight="1" x14ac:dyDescent="0.3">
      <c r="A26" s="225" t="s">
        <v>48</v>
      </c>
      <c r="B26" s="226">
        <v>18</v>
      </c>
      <c r="C26" s="162">
        <v>96</v>
      </c>
      <c r="D26" s="162"/>
      <c r="E26" s="159"/>
      <c r="F26" s="159"/>
      <c r="G26" s="158"/>
      <c r="H26" s="158"/>
      <c r="I26" s="297"/>
      <c r="J26" s="297"/>
      <c r="K26" s="457" t="str">
        <f t="shared" si="4"/>
        <v/>
      </c>
      <c r="L26" s="297"/>
      <c r="M26" s="297"/>
      <c r="N26" s="457" t="str">
        <f t="shared" si="5"/>
        <v/>
      </c>
      <c r="O26" s="297"/>
      <c r="P26" s="297"/>
      <c r="Q26" s="457" t="str">
        <f t="shared" si="6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7"/>
        <v/>
      </c>
      <c r="AA26" s="331" t="str">
        <f t="shared" si="8"/>
        <v/>
      </c>
      <c r="AB26" s="330" t="str">
        <f t="shared" si="9"/>
        <v/>
      </c>
      <c r="AC26" s="159"/>
      <c r="AD26" s="159"/>
      <c r="AE26" s="175" t="str">
        <f t="shared" si="10"/>
        <v/>
      </c>
      <c r="AF26" s="158"/>
      <c r="AG26" s="158"/>
      <c r="AH26" s="121"/>
      <c r="AI26" s="158"/>
      <c r="AJ26" s="158"/>
      <c r="AK26" s="305"/>
      <c r="AL26" s="339"/>
      <c r="AM26" s="245"/>
      <c r="AN26" s="245"/>
      <c r="AO26" s="162">
        <v>990</v>
      </c>
      <c r="AP26" s="331" t="str">
        <f t="shared" si="11"/>
        <v/>
      </c>
      <c r="AQ26" s="342"/>
      <c r="AR26" s="342"/>
      <c r="AS26" s="328"/>
      <c r="AT26" s="477">
        <f t="shared" si="0"/>
        <v>2.5649350649350651</v>
      </c>
      <c r="AU26" s="331" t="str">
        <f t="shared" si="12"/>
        <v/>
      </c>
      <c r="AV26" s="477" t="str">
        <f t="shared" si="13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v>3</v>
      </c>
      <c r="BS26" s="471">
        <v>58</v>
      </c>
      <c r="BT26" s="469" t="str">
        <f t="shared" si="1"/>
        <v/>
      </c>
      <c r="BU26" s="470">
        <f t="shared" si="2"/>
        <v>0.63541666666666663</v>
      </c>
      <c r="BV26" s="471">
        <v>2</v>
      </c>
      <c r="BW26" s="471">
        <v>520</v>
      </c>
      <c r="BX26" s="469" t="str">
        <f t="shared" si="3"/>
        <v/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49</v>
      </c>
      <c r="B27" s="226">
        <v>19</v>
      </c>
      <c r="C27" s="162">
        <v>119</v>
      </c>
      <c r="D27" s="162"/>
      <c r="E27" s="159">
        <v>7.99</v>
      </c>
      <c r="F27" s="159">
        <v>7.65</v>
      </c>
      <c r="G27" s="158">
        <v>2990</v>
      </c>
      <c r="H27" s="158">
        <v>2640</v>
      </c>
      <c r="I27" s="297">
        <v>551</v>
      </c>
      <c r="J27" s="297">
        <v>18</v>
      </c>
      <c r="K27" s="457">
        <f t="shared" si="4"/>
        <v>96.733212341197827</v>
      </c>
      <c r="L27" s="297"/>
      <c r="M27" s="297"/>
      <c r="N27" s="457" t="str">
        <f t="shared" si="5"/>
        <v/>
      </c>
      <c r="O27" s="297">
        <v>879</v>
      </c>
      <c r="P27" s="297">
        <v>55</v>
      </c>
      <c r="Q27" s="457">
        <f t="shared" si="6"/>
        <v>93.742889647326507</v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7"/>
        <v/>
      </c>
      <c r="AA27" s="331" t="str">
        <f t="shared" si="8"/>
        <v/>
      </c>
      <c r="AB27" s="330" t="str">
        <f t="shared" si="9"/>
        <v/>
      </c>
      <c r="AC27" s="159"/>
      <c r="AD27" s="159"/>
      <c r="AE27" s="175" t="str">
        <f t="shared" si="10"/>
        <v/>
      </c>
      <c r="AF27" s="158"/>
      <c r="AG27" s="158"/>
      <c r="AH27" s="121" t="s">
        <v>248</v>
      </c>
      <c r="AI27" s="158" t="s">
        <v>249</v>
      </c>
      <c r="AJ27" s="158" t="s">
        <v>250</v>
      </c>
      <c r="AK27" s="305" t="s">
        <v>250</v>
      </c>
      <c r="AL27" s="339"/>
      <c r="AM27" s="245"/>
      <c r="AN27" s="245"/>
      <c r="AO27" s="162">
        <v>950</v>
      </c>
      <c r="AP27" s="331" t="str">
        <f t="shared" si="11"/>
        <v/>
      </c>
      <c r="AQ27" s="342"/>
      <c r="AR27" s="342"/>
      <c r="AS27" s="328"/>
      <c r="AT27" s="477">
        <f t="shared" si="0"/>
        <v>2.1236559139784945</v>
      </c>
      <c r="AU27" s="331" t="str">
        <f t="shared" si="12"/>
        <v/>
      </c>
      <c r="AV27" s="477" t="str">
        <f t="shared" si="13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v>2</v>
      </c>
      <c r="BS27" s="471">
        <v>67</v>
      </c>
      <c r="BT27" s="469" t="str">
        <f t="shared" si="1"/>
        <v/>
      </c>
      <c r="BU27" s="470">
        <f t="shared" si="2"/>
        <v>0.57983193277310929</v>
      </c>
      <c r="BV27" s="471">
        <v>1</v>
      </c>
      <c r="BW27" s="471">
        <v>950</v>
      </c>
      <c r="BX27" s="469" t="str">
        <f t="shared" si="3"/>
        <v/>
      </c>
      <c r="BY27" s="521"/>
      <c r="BZ27" s="467"/>
      <c r="CA27" s="467"/>
      <c r="CB27" s="522"/>
    </row>
    <row r="28" spans="1:80" s="34" customFormat="1" ht="24.9" customHeight="1" x14ac:dyDescent="0.3">
      <c r="A28" s="225" t="s">
        <v>50</v>
      </c>
      <c r="B28" s="226">
        <v>20</v>
      </c>
      <c r="C28" s="162">
        <v>97.333333333333329</v>
      </c>
      <c r="D28" s="162"/>
      <c r="E28" s="159"/>
      <c r="F28" s="159"/>
      <c r="G28" s="158"/>
      <c r="H28" s="158"/>
      <c r="I28" s="297"/>
      <c r="J28" s="297"/>
      <c r="K28" s="457" t="str">
        <f t="shared" si="4"/>
        <v/>
      </c>
      <c r="L28" s="297"/>
      <c r="M28" s="297"/>
      <c r="N28" s="457" t="str">
        <f t="shared" si="5"/>
        <v/>
      </c>
      <c r="O28" s="297"/>
      <c r="P28" s="297"/>
      <c r="Q28" s="457" t="str">
        <f t="shared" si="6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7"/>
        <v/>
      </c>
      <c r="AA28" s="331" t="str">
        <f t="shared" si="8"/>
        <v/>
      </c>
      <c r="AB28" s="330" t="str">
        <f t="shared" si="9"/>
        <v/>
      </c>
      <c r="AC28" s="159"/>
      <c r="AD28" s="159"/>
      <c r="AE28" s="175" t="str">
        <f t="shared" si="10"/>
        <v/>
      </c>
      <c r="AF28" s="158"/>
      <c r="AG28" s="158"/>
      <c r="AH28" s="121"/>
      <c r="AI28" s="158"/>
      <c r="AJ28" s="158"/>
      <c r="AK28" s="305"/>
      <c r="AL28" s="339"/>
      <c r="AM28" s="245"/>
      <c r="AN28" s="245"/>
      <c r="AO28" s="162"/>
      <c r="AP28" s="331" t="str">
        <f t="shared" si="11"/>
        <v/>
      </c>
      <c r="AQ28" s="342"/>
      <c r="AR28" s="342"/>
      <c r="AS28" s="328"/>
      <c r="AT28" s="477">
        <f t="shared" si="0"/>
        <v>2.651006711409396</v>
      </c>
      <c r="AU28" s="331" t="str">
        <f t="shared" si="12"/>
        <v/>
      </c>
      <c r="AV28" s="477" t="str">
        <f t="shared" si="13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1.3333333333333333</v>
      </c>
      <c r="BS28" s="534">
        <f>155/3</f>
        <v>51.666666666666664</v>
      </c>
      <c r="BT28" s="469" t="str">
        <f t="shared" si="1"/>
        <v/>
      </c>
      <c r="BU28" s="470">
        <f t="shared" si="2"/>
        <v>0.54452054794520555</v>
      </c>
      <c r="BV28" s="471"/>
      <c r="BW28" s="471"/>
      <c r="BX28" s="469" t="str">
        <f t="shared" si="3"/>
        <v/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51</v>
      </c>
      <c r="B29" s="226">
        <v>21</v>
      </c>
      <c r="C29" s="162">
        <v>97.333333333333329</v>
      </c>
      <c r="D29" s="162"/>
      <c r="E29" s="159"/>
      <c r="F29" s="159"/>
      <c r="G29" s="158"/>
      <c r="H29" s="158"/>
      <c r="I29" s="297"/>
      <c r="J29" s="297"/>
      <c r="K29" s="457" t="str">
        <f t="shared" si="4"/>
        <v/>
      </c>
      <c r="L29" s="297"/>
      <c r="M29" s="297"/>
      <c r="N29" s="457" t="str">
        <f t="shared" si="5"/>
        <v/>
      </c>
      <c r="O29" s="297"/>
      <c r="P29" s="297"/>
      <c r="Q29" s="457" t="str">
        <f t="shared" si="6"/>
        <v/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7"/>
        <v/>
      </c>
      <c r="AA29" s="331" t="str">
        <f t="shared" si="8"/>
        <v/>
      </c>
      <c r="AB29" s="330" t="str">
        <f t="shared" si="9"/>
        <v/>
      </c>
      <c r="AC29" s="159"/>
      <c r="AD29" s="159"/>
      <c r="AE29" s="175" t="str">
        <f t="shared" si="10"/>
        <v/>
      </c>
      <c r="AF29" s="158"/>
      <c r="AG29" s="158"/>
      <c r="AH29" s="121"/>
      <c r="AI29" s="158"/>
      <c r="AJ29" s="158"/>
      <c r="AK29" s="305"/>
      <c r="AL29" s="339"/>
      <c r="AM29" s="245"/>
      <c r="AN29" s="245"/>
      <c r="AO29" s="162"/>
      <c r="AP29" s="331" t="str">
        <f t="shared" si="11"/>
        <v/>
      </c>
      <c r="AQ29" s="342"/>
      <c r="AR29" s="342"/>
      <c r="AS29" s="328"/>
      <c r="AT29" s="477">
        <f t="shared" si="0"/>
        <v>2.651006711409396</v>
      </c>
      <c r="AU29" s="331" t="str">
        <f t="shared" si="12"/>
        <v/>
      </c>
      <c r="AV29" s="477" t="str">
        <f t="shared" si="13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1.3333333333333333</v>
      </c>
      <c r="BS29" s="534">
        <f t="shared" ref="BS29:BS30" si="16">155/3</f>
        <v>51.666666666666664</v>
      </c>
      <c r="BT29" s="469" t="str">
        <f t="shared" si="1"/>
        <v/>
      </c>
      <c r="BU29" s="470">
        <f t="shared" si="2"/>
        <v>0.54452054794520555</v>
      </c>
      <c r="BV29" s="471"/>
      <c r="BW29" s="471"/>
      <c r="BX29" s="469" t="str">
        <f t="shared" si="3"/>
        <v/>
      </c>
      <c r="BY29" s="521"/>
      <c r="BZ29" s="467"/>
      <c r="CA29" s="467"/>
      <c r="CB29" s="522"/>
    </row>
    <row r="30" spans="1:80" s="34" customFormat="1" ht="24.9" customHeight="1" x14ac:dyDescent="0.3">
      <c r="A30" s="225" t="s">
        <v>52</v>
      </c>
      <c r="B30" s="226">
        <v>22</v>
      </c>
      <c r="C30" s="162">
        <v>97.333333333333329</v>
      </c>
      <c r="D30" s="162"/>
      <c r="E30" s="159"/>
      <c r="F30" s="159"/>
      <c r="G30" s="158"/>
      <c r="H30" s="158"/>
      <c r="I30" s="297"/>
      <c r="J30" s="297"/>
      <c r="K30" s="457" t="str">
        <f t="shared" si="4"/>
        <v/>
      </c>
      <c r="L30" s="297"/>
      <c r="M30" s="297"/>
      <c r="N30" s="457" t="str">
        <f t="shared" si="5"/>
        <v/>
      </c>
      <c r="O30" s="297"/>
      <c r="P30" s="297"/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7"/>
        <v/>
      </c>
      <c r="AA30" s="331" t="str">
        <f t="shared" si="8"/>
        <v/>
      </c>
      <c r="AB30" s="330" t="str">
        <f t="shared" si="9"/>
        <v/>
      </c>
      <c r="AC30" s="159"/>
      <c r="AD30" s="159"/>
      <c r="AE30" s="175" t="str">
        <f t="shared" si="10"/>
        <v/>
      </c>
      <c r="AF30" s="158"/>
      <c r="AG30" s="158"/>
      <c r="AH30" s="121"/>
      <c r="AI30" s="158"/>
      <c r="AJ30" s="158"/>
      <c r="AK30" s="305"/>
      <c r="AL30" s="339"/>
      <c r="AM30" s="245"/>
      <c r="AN30" s="245"/>
      <c r="AO30" s="162"/>
      <c r="AP30" s="331" t="str">
        <f t="shared" si="11"/>
        <v/>
      </c>
      <c r="AQ30" s="342"/>
      <c r="AR30" s="342"/>
      <c r="AS30" s="328"/>
      <c r="AT30" s="477">
        <f t="shared" si="0"/>
        <v>2.651006711409396</v>
      </c>
      <c r="AU30" s="331" t="str">
        <f t="shared" si="12"/>
        <v/>
      </c>
      <c r="AV30" s="477" t="str">
        <f t="shared" si="13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1.3333333333333333</v>
      </c>
      <c r="BS30" s="534">
        <f t="shared" si="16"/>
        <v>51.666666666666664</v>
      </c>
      <c r="BT30" s="469" t="str">
        <f t="shared" si="1"/>
        <v/>
      </c>
      <c r="BU30" s="470">
        <f t="shared" si="2"/>
        <v>0.54452054794520555</v>
      </c>
      <c r="BV30" s="471"/>
      <c r="BW30" s="471"/>
      <c r="BX30" s="469" t="str">
        <f t="shared" si="3"/>
        <v/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53</v>
      </c>
      <c r="B31" s="226">
        <v>23</v>
      </c>
      <c r="C31" s="162">
        <v>96</v>
      </c>
      <c r="D31" s="162"/>
      <c r="E31" s="159">
        <v>8.0299999999999994</v>
      </c>
      <c r="F31" s="159">
        <v>7.78</v>
      </c>
      <c r="G31" s="158">
        <v>3300</v>
      </c>
      <c r="H31" s="158">
        <v>2210</v>
      </c>
      <c r="I31" s="297">
        <v>560</v>
      </c>
      <c r="J31" s="297">
        <v>11.2</v>
      </c>
      <c r="K31" s="457">
        <f t="shared" si="4"/>
        <v>97.999999999999986</v>
      </c>
      <c r="L31" s="297">
        <v>447</v>
      </c>
      <c r="M31" s="297">
        <v>9</v>
      </c>
      <c r="N31" s="457">
        <f t="shared" si="5"/>
        <v>97.986577181208062</v>
      </c>
      <c r="O31" s="297">
        <v>743</v>
      </c>
      <c r="P31" s="297">
        <v>47</v>
      </c>
      <c r="Q31" s="457">
        <f t="shared" si="6"/>
        <v>93.674293405114412</v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7"/>
        <v/>
      </c>
      <c r="AA31" s="331" t="str">
        <f t="shared" si="8"/>
        <v/>
      </c>
      <c r="AB31" s="330" t="str">
        <f t="shared" si="9"/>
        <v/>
      </c>
      <c r="AC31" s="159"/>
      <c r="AD31" s="159"/>
      <c r="AE31" s="175" t="str">
        <f t="shared" si="10"/>
        <v/>
      </c>
      <c r="AF31" s="158"/>
      <c r="AG31" s="158"/>
      <c r="AH31" s="121" t="s">
        <v>248</v>
      </c>
      <c r="AI31" s="158" t="s">
        <v>249</v>
      </c>
      <c r="AJ31" s="158" t="s">
        <v>250</v>
      </c>
      <c r="AK31" s="305" t="s">
        <v>250</v>
      </c>
      <c r="AL31" s="339"/>
      <c r="AM31" s="245"/>
      <c r="AN31" s="245"/>
      <c r="AO31" s="162">
        <v>990</v>
      </c>
      <c r="AP31" s="331">
        <f t="shared" si="11"/>
        <v>215.21739130434781</v>
      </c>
      <c r="AQ31" s="342">
        <v>4600</v>
      </c>
      <c r="AR31" s="342">
        <v>12600</v>
      </c>
      <c r="AS31" s="328">
        <v>88.35</v>
      </c>
      <c r="AT31" s="477">
        <f t="shared" si="0"/>
        <v>2.6333333333333333</v>
      </c>
      <c r="AU31" s="331">
        <f t="shared" si="12"/>
        <v>69.152661064425772</v>
      </c>
      <c r="AV31" s="477">
        <f t="shared" si="13"/>
        <v>9.7173913043478263E-2</v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2</v>
      </c>
      <c r="BS31" s="534">
        <v>54</v>
      </c>
      <c r="BT31" s="469">
        <f t="shared" si="1"/>
        <v>12485.714285714286</v>
      </c>
      <c r="BU31" s="470">
        <f t="shared" si="2"/>
        <v>0.58333333333333337</v>
      </c>
      <c r="BV31" s="471">
        <v>2</v>
      </c>
      <c r="BW31" s="471">
        <v>540</v>
      </c>
      <c r="BX31" s="469">
        <f t="shared" si="3"/>
        <v>234.78260869565219</v>
      </c>
      <c r="BY31" s="521"/>
      <c r="BZ31" s="467"/>
      <c r="CA31" s="467"/>
      <c r="CB31" s="522"/>
    </row>
    <row r="32" spans="1:80" s="34" customFormat="1" ht="24.9" customHeight="1" x14ac:dyDescent="0.3">
      <c r="A32" s="225" t="s">
        <v>47</v>
      </c>
      <c r="B32" s="226">
        <v>24</v>
      </c>
      <c r="C32" s="162">
        <v>90</v>
      </c>
      <c r="D32" s="162"/>
      <c r="E32" s="159"/>
      <c r="F32" s="159">
        <v>7.6</v>
      </c>
      <c r="G32" s="158"/>
      <c r="H32" s="158">
        <v>2155</v>
      </c>
      <c r="I32" s="297"/>
      <c r="J32" s="297">
        <v>12</v>
      </c>
      <c r="K32" s="457" t="str">
        <f t="shared" si="4"/>
        <v/>
      </c>
      <c r="L32" s="297"/>
      <c r="M32" s="297">
        <v>5</v>
      </c>
      <c r="N32" s="457" t="str">
        <f t="shared" si="5"/>
        <v/>
      </c>
      <c r="O32" s="297"/>
      <c r="P32" s="297">
        <v>37</v>
      </c>
      <c r="Q32" s="457" t="str">
        <f t="shared" si="6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7"/>
        <v/>
      </c>
      <c r="AA32" s="331" t="str">
        <f t="shared" si="8"/>
        <v/>
      </c>
      <c r="AB32" s="330" t="str">
        <f t="shared" si="9"/>
        <v/>
      </c>
      <c r="AC32" s="159"/>
      <c r="AD32" s="159"/>
      <c r="AE32" s="175" t="str">
        <f t="shared" si="10"/>
        <v/>
      </c>
      <c r="AF32" s="158"/>
      <c r="AG32" s="158"/>
      <c r="AH32" s="121" t="s">
        <v>248</v>
      </c>
      <c r="AI32" s="158" t="s">
        <v>251</v>
      </c>
      <c r="AJ32" s="158" t="s">
        <v>250</v>
      </c>
      <c r="AK32" s="305" t="s">
        <v>250</v>
      </c>
      <c r="AL32" s="339"/>
      <c r="AM32" s="245"/>
      <c r="AN32" s="245"/>
      <c r="AO32" s="162">
        <v>990</v>
      </c>
      <c r="AP32" s="331" t="str">
        <f t="shared" si="11"/>
        <v/>
      </c>
      <c r="AQ32" s="342"/>
      <c r="AR32" s="342"/>
      <c r="AS32" s="328"/>
      <c r="AT32" s="477">
        <f t="shared" si="0"/>
        <v>2.8832116788321169</v>
      </c>
      <c r="AU32" s="331" t="str">
        <f t="shared" si="12"/>
        <v/>
      </c>
      <c r="AV32" s="477" t="str">
        <f t="shared" si="13"/>
        <v/>
      </c>
      <c r="AW32" s="312"/>
      <c r="AX32" s="164"/>
      <c r="AY32" s="313"/>
      <c r="AZ32" s="355"/>
      <c r="BA32" s="356"/>
      <c r="BB32" s="356">
        <v>3.06</v>
      </c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1</v>
      </c>
      <c r="BS32" s="471">
        <v>47</v>
      </c>
      <c r="BT32" s="469" t="str">
        <f t="shared" si="1"/>
        <v/>
      </c>
      <c r="BU32" s="470">
        <f t="shared" si="2"/>
        <v>0.53333333333333333</v>
      </c>
      <c r="BV32" s="471">
        <v>2</v>
      </c>
      <c r="BW32" s="471">
        <v>580</v>
      </c>
      <c r="BX32" s="469" t="str">
        <f t="shared" si="3"/>
        <v/>
      </c>
      <c r="BY32" s="521">
        <v>14</v>
      </c>
      <c r="BZ32" s="467"/>
      <c r="CA32" s="467">
        <v>3.06</v>
      </c>
      <c r="CB32" s="522"/>
    </row>
    <row r="33" spans="1:80" s="34" customFormat="1" ht="24.9" customHeight="1" x14ac:dyDescent="0.3">
      <c r="A33" s="225" t="s">
        <v>48</v>
      </c>
      <c r="B33" s="226">
        <v>25</v>
      </c>
      <c r="C33" s="162">
        <v>90</v>
      </c>
      <c r="D33" s="162"/>
      <c r="E33" s="159"/>
      <c r="F33" s="159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7"/>
        <v/>
      </c>
      <c r="AA33" s="331" t="str">
        <f t="shared" si="8"/>
        <v/>
      </c>
      <c r="AB33" s="330" t="str">
        <f t="shared" si="9"/>
        <v/>
      </c>
      <c r="AC33" s="159"/>
      <c r="AD33" s="159"/>
      <c r="AE33" s="175" t="str">
        <f t="shared" si="10"/>
        <v/>
      </c>
      <c r="AF33" s="158"/>
      <c r="AG33" s="158"/>
      <c r="AH33" s="121"/>
      <c r="AI33" s="158"/>
      <c r="AJ33" s="158"/>
      <c r="AK33" s="305"/>
      <c r="AL33" s="339"/>
      <c r="AM33" s="245"/>
      <c r="AN33" s="245"/>
      <c r="AO33" s="162">
        <v>980</v>
      </c>
      <c r="AP33" s="331" t="str">
        <f t="shared" si="11"/>
        <v/>
      </c>
      <c r="AQ33" s="342"/>
      <c r="AR33" s="342"/>
      <c r="AS33" s="328"/>
      <c r="AT33" s="477">
        <f t="shared" si="0"/>
        <v>2.8014184397163122</v>
      </c>
      <c r="AU33" s="331" t="str">
        <f t="shared" si="12"/>
        <v/>
      </c>
      <c r="AV33" s="477" t="str">
        <f t="shared" si="13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>
        <v>2</v>
      </c>
      <c r="BS33" s="471">
        <v>51</v>
      </c>
      <c r="BT33" s="469" t="str">
        <f t="shared" si="1"/>
        <v/>
      </c>
      <c r="BU33" s="470">
        <f t="shared" si="2"/>
        <v>0.58888888888888891</v>
      </c>
      <c r="BV33" s="471">
        <v>2</v>
      </c>
      <c r="BW33" s="471">
        <v>530</v>
      </c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49</v>
      </c>
      <c r="B34" s="226">
        <v>26</v>
      </c>
      <c r="C34" s="162">
        <v>89</v>
      </c>
      <c r="D34" s="162"/>
      <c r="E34" s="159">
        <v>7.82</v>
      </c>
      <c r="F34" s="159">
        <v>7.72</v>
      </c>
      <c r="G34" s="158">
        <v>2700</v>
      </c>
      <c r="H34" s="158">
        <v>2280</v>
      </c>
      <c r="I34" s="297">
        <v>593</v>
      </c>
      <c r="J34" s="297">
        <v>19</v>
      </c>
      <c r="K34" s="457">
        <f t="shared" si="4"/>
        <v>96.795952782462052</v>
      </c>
      <c r="L34" s="297"/>
      <c r="M34" s="297"/>
      <c r="N34" s="457" t="str">
        <f t="shared" si="5"/>
        <v/>
      </c>
      <c r="O34" s="297">
        <v>847</v>
      </c>
      <c r="P34" s="297">
        <v>39</v>
      </c>
      <c r="Q34" s="457">
        <f t="shared" si="6"/>
        <v>95.395513577331755</v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7"/>
        <v/>
      </c>
      <c r="AA34" s="331" t="str">
        <f t="shared" si="8"/>
        <v/>
      </c>
      <c r="AB34" s="330" t="str">
        <f t="shared" si="9"/>
        <v/>
      </c>
      <c r="AC34" s="159"/>
      <c r="AD34" s="159"/>
      <c r="AE34" s="175" t="str">
        <f t="shared" si="10"/>
        <v/>
      </c>
      <c r="AF34" s="158"/>
      <c r="AG34" s="158"/>
      <c r="AH34" s="121" t="s">
        <v>248</v>
      </c>
      <c r="AI34" s="158" t="s">
        <v>249</v>
      </c>
      <c r="AJ34" s="158" t="s">
        <v>250</v>
      </c>
      <c r="AK34" s="305" t="s">
        <v>250</v>
      </c>
      <c r="AL34" s="339"/>
      <c r="AM34" s="245"/>
      <c r="AN34" s="245"/>
      <c r="AO34" s="162">
        <v>980</v>
      </c>
      <c r="AP34" s="331" t="str">
        <f t="shared" si="11"/>
        <v/>
      </c>
      <c r="AQ34" s="342"/>
      <c r="AR34" s="342"/>
      <c r="AS34" s="328"/>
      <c r="AT34" s="477">
        <f t="shared" si="0"/>
        <v>2.8417266187050361</v>
      </c>
      <c r="AU34" s="331" t="str">
        <f t="shared" si="12"/>
        <v/>
      </c>
      <c r="AV34" s="477" t="str">
        <f t="shared" si="13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>
        <v>2</v>
      </c>
      <c r="BS34" s="471">
        <v>50</v>
      </c>
      <c r="BT34" s="469" t="str">
        <f t="shared" si="1"/>
        <v/>
      </c>
      <c r="BU34" s="470">
        <f t="shared" si="2"/>
        <v>0.5842696629213483</v>
      </c>
      <c r="BV34" s="471">
        <v>2</v>
      </c>
      <c r="BW34" s="471">
        <v>550</v>
      </c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50</v>
      </c>
      <c r="B35" s="226">
        <v>27</v>
      </c>
      <c r="C35" s="162">
        <v>104.33333333333333</v>
      </c>
      <c r="D35" s="162"/>
      <c r="E35" s="159"/>
      <c r="F35" s="159"/>
      <c r="G35" s="158"/>
      <c r="H35" s="158"/>
      <c r="I35" s="297"/>
      <c r="J35" s="297"/>
      <c r="K35" s="457" t="str">
        <f t="shared" si="4"/>
        <v/>
      </c>
      <c r="L35" s="297"/>
      <c r="M35" s="297"/>
      <c r="N35" s="457" t="str">
        <f t="shared" si="5"/>
        <v/>
      </c>
      <c r="O35" s="297"/>
      <c r="P35" s="297"/>
      <c r="Q35" s="457" t="str">
        <f t="shared" si="6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7"/>
        <v/>
      </c>
      <c r="AA35" s="331" t="str">
        <f t="shared" si="8"/>
        <v/>
      </c>
      <c r="AB35" s="330" t="str">
        <f t="shared" si="9"/>
        <v/>
      </c>
      <c r="AC35" s="159"/>
      <c r="AD35" s="159"/>
      <c r="AE35" s="175" t="str">
        <f t="shared" si="10"/>
        <v/>
      </c>
      <c r="AF35" s="158"/>
      <c r="AG35" s="158"/>
      <c r="AH35" s="121"/>
      <c r="AI35" s="158"/>
      <c r="AJ35" s="158"/>
      <c r="AK35" s="305"/>
      <c r="AL35" s="339"/>
      <c r="AM35" s="245"/>
      <c r="AN35" s="245"/>
      <c r="AO35" s="162">
        <v>990</v>
      </c>
      <c r="AP35" s="331" t="str">
        <f t="shared" si="11"/>
        <v/>
      </c>
      <c r="AQ35" s="342"/>
      <c r="AR35" s="342"/>
      <c r="AS35" s="328"/>
      <c r="AT35" s="477">
        <f t="shared" si="0"/>
        <v>2.4894957983193278</v>
      </c>
      <c r="AU35" s="331" t="str">
        <f t="shared" si="12"/>
        <v/>
      </c>
      <c r="AV35" s="477" t="str">
        <f t="shared" si="13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2</v>
      </c>
      <c r="BS35" s="534">
        <f>163/3</f>
        <v>54.333333333333336</v>
      </c>
      <c r="BT35" s="469" t="str">
        <f t="shared" si="1"/>
        <v/>
      </c>
      <c r="BU35" s="470">
        <f t="shared" si="2"/>
        <v>0.53993610223642174</v>
      </c>
      <c r="BV35" s="471">
        <v>2</v>
      </c>
      <c r="BW35" s="471">
        <v>760</v>
      </c>
      <c r="BX35" s="469" t="str">
        <f t="shared" si="3"/>
        <v/>
      </c>
      <c r="BY35" s="521"/>
      <c r="BZ35" s="467"/>
      <c r="CA35" s="467"/>
      <c r="CB35" s="522"/>
    </row>
    <row r="36" spans="1:80" s="34" customFormat="1" ht="24.9" customHeight="1" x14ac:dyDescent="0.3">
      <c r="A36" s="225" t="s">
        <v>51</v>
      </c>
      <c r="B36" s="226">
        <v>28</v>
      </c>
      <c r="C36" s="162">
        <v>104.33333333333333</v>
      </c>
      <c r="D36" s="162"/>
      <c r="E36" s="159"/>
      <c r="F36" s="159"/>
      <c r="G36" s="158"/>
      <c r="H36" s="158"/>
      <c r="I36" s="297"/>
      <c r="J36" s="297"/>
      <c r="K36" s="457" t="str">
        <f t="shared" si="4"/>
        <v/>
      </c>
      <c r="L36" s="297"/>
      <c r="M36" s="297"/>
      <c r="N36" s="457" t="str">
        <f t="shared" si="5"/>
        <v/>
      </c>
      <c r="O36" s="297"/>
      <c r="P36" s="297"/>
      <c r="Q36" s="457" t="str">
        <f t="shared" si="6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7"/>
        <v/>
      </c>
      <c r="AA36" s="331" t="str">
        <f t="shared" si="8"/>
        <v/>
      </c>
      <c r="AB36" s="330" t="str">
        <f t="shared" si="9"/>
        <v/>
      </c>
      <c r="AC36" s="159"/>
      <c r="AD36" s="159"/>
      <c r="AE36" s="175" t="str">
        <f t="shared" si="10"/>
        <v/>
      </c>
      <c r="AF36" s="158"/>
      <c r="AG36" s="158"/>
      <c r="AH36" s="121"/>
      <c r="AI36" s="158"/>
      <c r="AJ36" s="158"/>
      <c r="AK36" s="305"/>
      <c r="AL36" s="339"/>
      <c r="AM36" s="245"/>
      <c r="AN36" s="245"/>
      <c r="AO36" s="162"/>
      <c r="AP36" s="331" t="str">
        <f t="shared" si="11"/>
        <v/>
      </c>
      <c r="AQ36" s="342"/>
      <c r="AR36" s="342"/>
      <c r="AS36" s="328"/>
      <c r="AT36" s="477">
        <f t="shared" si="0"/>
        <v>2.4894957983193278</v>
      </c>
      <c r="AU36" s="331" t="str">
        <f t="shared" si="12"/>
        <v/>
      </c>
      <c r="AV36" s="477" t="str">
        <f t="shared" si="13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2</v>
      </c>
      <c r="BS36" s="534">
        <f t="shared" ref="BS36:BS37" si="17">163/3</f>
        <v>54.333333333333336</v>
      </c>
      <c r="BT36" s="469" t="str">
        <f t="shared" si="1"/>
        <v/>
      </c>
      <c r="BU36" s="470">
        <f t="shared" si="2"/>
        <v>0.53993610223642174</v>
      </c>
      <c r="BV36" s="471"/>
      <c r="BW36" s="471"/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5" t="s">
        <v>52</v>
      </c>
      <c r="B37" s="226">
        <v>29</v>
      </c>
      <c r="C37" s="162">
        <v>104.33333333333333</v>
      </c>
      <c r="D37" s="162"/>
      <c r="E37" s="159"/>
      <c r="F37" s="159"/>
      <c r="G37" s="158"/>
      <c r="H37" s="158"/>
      <c r="I37" s="297"/>
      <c r="J37" s="297"/>
      <c r="K37" s="457" t="str">
        <f t="shared" si="4"/>
        <v/>
      </c>
      <c r="L37" s="297"/>
      <c r="M37" s="297"/>
      <c r="N37" s="457" t="str">
        <f t="shared" si="5"/>
        <v/>
      </c>
      <c r="O37" s="297"/>
      <c r="P37" s="297"/>
      <c r="Q37" s="457" t="str">
        <f t="shared" si="6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7"/>
        <v/>
      </c>
      <c r="AA37" s="331" t="str">
        <f t="shared" si="8"/>
        <v/>
      </c>
      <c r="AB37" s="330" t="str">
        <f t="shared" si="9"/>
        <v/>
      </c>
      <c r="AC37" s="159"/>
      <c r="AD37" s="159"/>
      <c r="AE37" s="175" t="str">
        <f t="shared" si="10"/>
        <v/>
      </c>
      <c r="AF37" s="158"/>
      <c r="AG37" s="158"/>
      <c r="AH37" s="121"/>
      <c r="AI37" s="158"/>
      <c r="AJ37" s="158"/>
      <c r="AK37" s="305"/>
      <c r="AL37" s="339"/>
      <c r="AM37" s="245"/>
      <c r="AN37" s="245"/>
      <c r="AO37" s="162"/>
      <c r="AP37" s="331" t="str">
        <f t="shared" si="11"/>
        <v/>
      </c>
      <c r="AQ37" s="342"/>
      <c r="AR37" s="342"/>
      <c r="AS37" s="328"/>
      <c r="AT37" s="477">
        <f t="shared" si="0"/>
        <v>2.4894957983193278</v>
      </c>
      <c r="AU37" s="331" t="str">
        <f t="shared" si="12"/>
        <v/>
      </c>
      <c r="AV37" s="477" t="str">
        <f t="shared" si="13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>
        <v>2</v>
      </c>
      <c r="BS37" s="534">
        <f t="shared" si="17"/>
        <v>54.333333333333336</v>
      </c>
      <c r="BT37" s="469" t="str">
        <f t="shared" si="1"/>
        <v/>
      </c>
      <c r="BU37" s="470">
        <f t="shared" si="2"/>
        <v>0.53993610223642174</v>
      </c>
      <c r="BV37" s="471"/>
      <c r="BW37" s="471"/>
      <c r="BX37" s="469" t="str">
        <f t="shared" si="3"/>
        <v/>
      </c>
      <c r="BY37" s="521"/>
      <c r="BZ37" s="467"/>
      <c r="CA37" s="467"/>
      <c r="CB37" s="522"/>
    </row>
    <row r="38" spans="1:80" s="34" customFormat="1" ht="24.9" customHeight="1" x14ac:dyDescent="0.3">
      <c r="A38" s="225" t="s">
        <v>53</v>
      </c>
      <c r="B38" s="226">
        <v>30</v>
      </c>
      <c r="C38" s="162">
        <v>93</v>
      </c>
      <c r="D38" s="162"/>
      <c r="E38" s="159"/>
      <c r="F38" s="159"/>
      <c r="G38" s="158"/>
      <c r="H38" s="158"/>
      <c r="I38" s="297"/>
      <c r="J38" s="297"/>
      <c r="K38" s="457" t="str">
        <f t="shared" si="4"/>
        <v/>
      </c>
      <c r="L38" s="297"/>
      <c r="M38" s="297"/>
      <c r="N38" s="457" t="str">
        <f t="shared" si="5"/>
        <v/>
      </c>
      <c r="O38" s="297"/>
      <c r="P38" s="297"/>
      <c r="Q38" s="457" t="str">
        <f t="shared" si="6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7"/>
        <v/>
      </c>
      <c r="AA38" s="331" t="str">
        <f t="shared" si="8"/>
        <v/>
      </c>
      <c r="AB38" s="330" t="str">
        <f t="shared" si="9"/>
        <v/>
      </c>
      <c r="AC38" s="159"/>
      <c r="AD38" s="159"/>
      <c r="AE38" s="175" t="str">
        <f t="shared" si="10"/>
        <v/>
      </c>
      <c r="AF38" s="158"/>
      <c r="AG38" s="158"/>
      <c r="AH38" s="121"/>
      <c r="AI38" s="158"/>
      <c r="AJ38" s="158"/>
      <c r="AK38" s="305"/>
      <c r="AL38" s="339"/>
      <c r="AM38" s="245"/>
      <c r="AN38" s="245"/>
      <c r="AO38" s="162">
        <v>990</v>
      </c>
      <c r="AP38" s="331" t="str">
        <f t="shared" si="11"/>
        <v/>
      </c>
      <c r="AQ38" s="342"/>
      <c r="AR38" s="342"/>
      <c r="AS38" s="328"/>
      <c r="AT38" s="477">
        <f t="shared" si="0"/>
        <v>2.6689189189189189</v>
      </c>
      <c r="AU38" s="331" t="str">
        <f t="shared" si="12"/>
        <v/>
      </c>
      <c r="AV38" s="477" t="str">
        <f t="shared" si="13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>
        <v>2</v>
      </c>
      <c r="BS38" s="471">
        <v>55</v>
      </c>
      <c r="BT38" s="469" t="str">
        <f t="shared" si="1"/>
        <v/>
      </c>
      <c r="BU38" s="470">
        <f t="shared" si="2"/>
        <v>0.61290322580645162</v>
      </c>
      <c r="BV38" s="471">
        <v>1</v>
      </c>
      <c r="BW38" s="471">
        <v>800</v>
      </c>
      <c r="BX38" s="469" t="str">
        <f t="shared" si="3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7" t="s">
        <v>47</v>
      </c>
      <c r="B39" s="228">
        <v>31</v>
      </c>
      <c r="C39" s="165">
        <v>102</v>
      </c>
      <c r="D39" s="165"/>
      <c r="E39" s="159">
        <v>7.95</v>
      </c>
      <c r="F39" s="159">
        <v>7.74</v>
      </c>
      <c r="G39" s="158">
        <v>2790</v>
      </c>
      <c r="H39" s="158">
        <v>2310</v>
      </c>
      <c r="I39" s="297">
        <v>634</v>
      </c>
      <c r="J39" s="297">
        <v>21</v>
      </c>
      <c r="K39" s="457">
        <f t="shared" si="4"/>
        <v>96.687697160883275</v>
      </c>
      <c r="L39" s="297">
        <v>483</v>
      </c>
      <c r="M39" s="297">
        <v>11</v>
      </c>
      <c r="N39" s="457">
        <f t="shared" si="5"/>
        <v>97.722567287784685</v>
      </c>
      <c r="O39" s="297">
        <v>805</v>
      </c>
      <c r="P39" s="297">
        <v>54</v>
      </c>
      <c r="Q39" s="457">
        <f t="shared" si="6"/>
        <v>93.291925465838517</v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ref="Z39" si="18">IF(AND(R39&lt;&gt;"",V39&lt;&gt;"",X39&lt;&gt;""),R39+V39+X39,"")</f>
        <v/>
      </c>
      <c r="AA39" s="331" t="str">
        <f t="shared" ref="AA39" si="19">IF(AND(S39&lt;&gt;"",W39&lt;&gt;"",Y39&lt;&gt;""),S39+W39+Y39,"")</f>
        <v/>
      </c>
      <c r="AB39" s="330" t="str">
        <f t="shared" ref="AB39" si="20">IF(AND(Z39&lt;&gt;"",AA39&lt;&gt;""),(Z39-AA39)/Z39*100,"")</f>
        <v/>
      </c>
      <c r="AC39" s="159"/>
      <c r="AD39" s="159"/>
      <c r="AE39" s="175" t="str">
        <f t="shared" si="10"/>
        <v/>
      </c>
      <c r="AF39" s="158"/>
      <c r="AG39" s="158"/>
      <c r="AH39" s="121" t="s">
        <v>248</v>
      </c>
      <c r="AI39" s="158" t="s">
        <v>249</v>
      </c>
      <c r="AJ39" s="158" t="s">
        <v>250</v>
      </c>
      <c r="AK39" s="305" t="s">
        <v>250</v>
      </c>
      <c r="AL39" s="340"/>
      <c r="AM39" s="246"/>
      <c r="AN39" s="246"/>
      <c r="AO39" s="165">
        <v>990</v>
      </c>
      <c r="AP39" s="331">
        <f t="shared" si="11"/>
        <v>227.06422018348624</v>
      </c>
      <c r="AQ39" s="343">
        <v>4360</v>
      </c>
      <c r="AR39" s="343">
        <v>12000</v>
      </c>
      <c r="AS39" s="329">
        <v>90.37</v>
      </c>
      <c r="AT39" s="477">
        <f t="shared" si="0"/>
        <v>2.515923566878981</v>
      </c>
      <c r="AU39" s="331">
        <f t="shared" si="12"/>
        <v>65.878662688394158</v>
      </c>
      <c r="AV39" s="477">
        <f t="shared" si="13"/>
        <v>0.11077981651376147</v>
      </c>
      <c r="AW39" s="315"/>
      <c r="AX39" s="167"/>
      <c r="AY39" s="316"/>
      <c r="AZ39" s="357"/>
      <c r="BA39" s="358"/>
      <c r="BB39" s="358">
        <v>3.1</v>
      </c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>
        <v>2</v>
      </c>
      <c r="BS39" s="471">
        <v>55</v>
      </c>
      <c r="BT39" s="469">
        <f t="shared" si="1"/>
        <v>12162.105263157895</v>
      </c>
      <c r="BU39" s="470">
        <f t="shared" si="2"/>
        <v>0.55882352941176472</v>
      </c>
      <c r="BV39" s="471">
        <v>2</v>
      </c>
      <c r="BW39" s="471">
        <v>510</v>
      </c>
      <c r="BX39" s="469">
        <f t="shared" si="3"/>
        <v>233.94495412844037</v>
      </c>
      <c r="BY39" s="521"/>
      <c r="BZ39" s="467"/>
      <c r="CA39" s="467">
        <v>3.1</v>
      </c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3171.0000000000009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45.776729654662887</v>
      </c>
      <c r="AV40" s="174"/>
      <c r="AW40" s="334">
        <f t="shared" ref="AW40:AY40" si="21">IF(SUM(AW9:AW39)=0,"",SUM(AW9:AW39))</f>
        <v>3520</v>
      </c>
      <c r="AX40" s="335" t="str">
        <f t="shared" si="21"/>
        <v/>
      </c>
      <c r="AY40" s="336" t="str">
        <f t="shared" si="21"/>
        <v/>
      </c>
      <c r="AZ40" s="359" t="str">
        <f>IF(SUM(AZ9:AZ39)=0,"",SUM(AZ9:AZ39))</f>
        <v/>
      </c>
      <c r="BA40" s="360"/>
      <c r="BB40" s="360"/>
      <c r="BC40" s="334" t="str">
        <f t="shared" ref="BC40" si="22">IF(SUM(BC9:BC39)=0,"",SUM(BC9:BC39))</f>
        <v/>
      </c>
      <c r="BD40" s="360"/>
      <c r="BE40" s="349"/>
      <c r="BF40" s="349">
        <f t="shared" ref="BF40:BP40" si="23">+SUM(BF9:BF39)</f>
        <v>0</v>
      </c>
      <c r="BG40" s="306">
        <f t="shared" si="23"/>
        <v>0</v>
      </c>
      <c r="BH40" s="306">
        <f t="shared" si="23"/>
        <v>0</v>
      </c>
      <c r="BI40" s="306">
        <f t="shared" si="23"/>
        <v>0</v>
      </c>
      <c r="BJ40" s="306">
        <f t="shared" si="23"/>
        <v>0</v>
      </c>
      <c r="BK40" s="306">
        <f t="shared" si="23"/>
        <v>0</v>
      </c>
      <c r="BL40" s="335"/>
      <c r="BM40" s="173">
        <f t="shared" si="23"/>
        <v>0</v>
      </c>
      <c r="BN40" s="306">
        <f t="shared" si="23"/>
        <v>0</v>
      </c>
      <c r="BO40" s="306">
        <f t="shared" si="23"/>
        <v>0</v>
      </c>
      <c r="BP40" s="337">
        <f t="shared" si="23"/>
        <v>0</v>
      </c>
      <c r="BR40" s="472">
        <f>IF(SUM(BR9:BR39)=0,"",SUM(BR9:BR39))</f>
        <v>83.999999999999986</v>
      </c>
      <c r="BS40" s="473">
        <f>IF(SUM(BS9:BS39)=0,"",SUM(BS9:BS39))</f>
        <v>1506.9999999999998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36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102.2903225806452</v>
      </c>
      <c r="D41" s="175" t="e">
        <f>+AVERAGE(D9:D39)</f>
        <v>#DIV/0!</v>
      </c>
      <c r="E41" s="175">
        <f t="shared" ref="E41:AE41" si="24">+AVERAGE(E9:E39)</f>
        <v>7.9266666666666667</v>
      </c>
      <c r="F41" s="175">
        <f t="shared" si="24"/>
        <v>7.7374999999999998</v>
      </c>
      <c r="G41" s="175">
        <f t="shared" si="24"/>
        <v>2914.4444444444443</v>
      </c>
      <c r="H41" s="175">
        <f t="shared" si="24"/>
        <v>2269.6666666666665</v>
      </c>
      <c r="I41" s="175">
        <f t="shared" si="24"/>
        <v>566.55555555555554</v>
      </c>
      <c r="J41" s="175">
        <f t="shared" si="24"/>
        <v>18.933333333333334</v>
      </c>
      <c r="K41" s="175">
        <f t="shared" si="24"/>
        <v>96.158746303148348</v>
      </c>
      <c r="L41" s="175">
        <f t="shared" si="24"/>
        <v>322</v>
      </c>
      <c r="M41" s="175">
        <f t="shared" si="24"/>
        <v>8.375</v>
      </c>
      <c r="N41" s="175">
        <f t="shared" si="24"/>
        <v>95.964750604855851</v>
      </c>
      <c r="O41" s="175">
        <f t="shared" si="24"/>
        <v>903.44444444444446</v>
      </c>
      <c r="P41" s="175">
        <f t="shared" si="24"/>
        <v>64.666666666666671</v>
      </c>
      <c r="Q41" s="175">
        <f t="shared" si="24"/>
        <v>92.106097143058989</v>
      </c>
      <c r="R41" s="175">
        <f t="shared" si="24"/>
        <v>149.44999999999999</v>
      </c>
      <c r="S41" s="175">
        <f t="shared" si="24"/>
        <v>52.900000000000006</v>
      </c>
      <c r="T41" s="175">
        <f t="shared" si="24"/>
        <v>100.5</v>
      </c>
      <c r="U41" s="175">
        <f t="shared" si="24"/>
        <v>44.3</v>
      </c>
      <c r="V41" s="175">
        <f t="shared" si="24"/>
        <v>2.0499999999999998</v>
      </c>
      <c r="W41" s="175">
        <f t="shared" si="24"/>
        <v>0.60000000000000009</v>
      </c>
      <c r="X41" s="175">
        <f t="shared" si="24"/>
        <v>0</v>
      </c>
      <c r="Y41" s="175">
        <f t="shared" si="24"/>
        <v>0</v>
      </c>
      <c r="Z41" s="177">
        <f t="shared" si="24"/>
        <v>151.5</v>
      </c>
      <c r="AA41" s="177">
        <f t="shared" si="24"/>
        <v>53.5</v>
      </c>
      <c r="AB41" s="177">
        <f t="shared" si="24"/>
        <v>64.673202614379079</v>
      </c>
      <c r="AC41" s="177">
        <f t="shared" si="24"/>
        <v>7.4</v>
      </c>
      <c r="AD41" s="177">
        <f t="shared" si="24"/>
        <v>1.95</v>
      </c>
      <c r="AE41" s="177">
        <f t="shared" si="24"/>
        <v>73.53479853479854</v>
      </c>
      <c r="AF41" s="175"/>
      <c r="AG41" s="175"/>
      <c r="AH41" s="175"/>
      <c r="AI41" s="175"/>
      <c r="AJ41" s="175"/>
      <c r="AK41" s="179"/>
      <c r="AL41" s="175" t="str">
        <f t="shared" ref="AL41:AN41" si="25">IF(SUM(AL9:AL39)=0,"",AVERAGE(AL9:AL39))</f>
        <v/>
      </c>
      <c r="AM41" s="175" t="str">
        <f t="shared" si="25"/>
        <v/>
      </c>
      <c r="AN41" s="175" t="str">
        <f t="shared" si="25"/>
        <v/>
      </c>
      <c r="AO41" s="175">
        <f t="shared" ref="AO41:BB41" si="26">IF(SUM(AO9:AO39)=0,"",AVERAGE(AO9:AO39))</f>
        <v>980</v>
      </c>
      <c r="AP41" s="175">
        <f t="shared" si="26"/>
        <v>216.03653740066952</v>
      </c>
      <c r="AQ41" s="175">
        <f t="shared" si="26"/>
        <v>4558</v>
      </c>
      <c r="AR41" s="175">
        <f t="shared" si="26"/>
        <v>13800</v>
      </c>
      <c r="AS41" s="330">
        <f t="shared" si="26"/>
        <v>88.322000000000003</v>
      </c>
      <c r="AT41" s="331">
        <f t="shared" si="26"/>
        <v>2.6278495099819175</v>
      </c>
      <c r="AU41" s="332">
        <f>IF(SUM(AU9:AU39)=0,"",AVERAGE(AU9:AU39))</f>
        <v>55.825899192804037</v>
      </c>
      <c r="AV41" s="333">
        <f t="shared" si="26"/>
        <v>7.1116371212020191E-2</v>
      </c>
      <c r="AW41" s="317">
        <f t="shared" si="26"/>
        <v>3520</v>
      </c>
      <c r="AX41" s="177" t="str">
        <f t="shared" si="26"/>
        <v/>
      </c>
      <c r="AY41" s="322" t="str">
        <f t="shared" si="26"/>
        <v/>
      </c>
      <c r="AZ41" s="361" t="str">
        <f t="shared" si="26"/>
        <v/>
      </c>
      <c r="BA41" s="362" t="str">
        <f t="shared" si="26"/>
        <v/>
      </c>
      <c r="BB41" s="362">
        <f t="shared" si="26"/>
        <v>3.1560000000000001</v>
      </c>
      <c r="BC41" s="317" t="str">
        <f t="shared" ref="BC41:BD41" si="27">IF(SUM(BC9:BC39)=0,"",AVERAGE(BC9:BC39))</f>
        <v/>
      </c>
      <c r="BD41" s="362" t="str">
        <f t="shared" si="27"/>
        <v/>
      </c>
      <c r="BE41" s="332" t="str">
        <f t="shared" ref="BE41" si="28">IF(SUM(BE9:BE39)=0,"",AVERAGE(BE9:BE39))</f>
        <v/>
      </c>
      <c r="BF41" s="332" t="e">
        <f t="shared" ref="BF41:BP41" si="29">+AVERAGE(BF9:BF39)</f>
        <v>#DIV/0!</v>
      </c>
      <c r="BG41" s="175" t="e">
        <f t="shared" si="29"/>
        <v>#DIV/0!</v>
      </c>
      <c r="BH41" s="175" t="e">
        <f t="shared" si="29"/>
        <v>#DIV/0!</v>
      </c>
      <c r="BI41" s="175" t="e">
        <f t="shared" si="29"/>
        <v>#DIV/0!</v>
      </c>
      <c r="BJ41" s="175" t="e">
        <f t="shared" si="29"/>
        <v>#DIV/0!</v>
      </c>
      <c r="BK41" s="175" t="e">
        <f t="shared" si="29"/>
        <v>#DIV/0!</v>
      </c>
      <c r="BL41" s="177" t="e">
        <f t="shared" si="29"/>
        <v>#DIV/0!</v>
      </c>
      <c r="BM41" s="176" t="e">
        <f t="shared" si="29"/>
        <v>#DIV/0!</v>
      </c>
      <c r="BN41" s="175" t="e">
        <f t="shared" si="29"/>
        <v>#DIV/0!</v>
      </c>
      <c r="BO41" s="175" t="e">
        <f t="shared" si="29"/>
        <v>#DIV/0!</v>
      </c>
      <c r="BP41" s="178" t="e">
        <f t="shared" si="29"/>
        <v>#DIV/0!</v>
      </c>
      <c r="BR41" s="474">
        <f>IF(SUM(BR9:BR39)=0,"",AVERAGE(BR9:BR39))</f>
        <v>2.7096774193548381</v>
      </c>
      <c r="BS41" s="473">
        <f>IF(SUM(BS9:BS39)=0,"",AVERAGE(BS9:BS39))</f>
        <v>48.612903225806441</v>
      </c>
      <c r="BT41" s="473">
        <f t="shared" si="1"/>
        <v>13582.24756408207</v>
      </c>
      <c r="BU41" s="473">
        <f>IF(SUM(BU9:BU39)=0,"",AVERAGE(BU9:BU39))</f>
        <v>0.50508366128402327</v>
      </c>
      <c r="BV41" s="473"/>
      <c r="BW41" s="473"/>
      <c r="BX41" s="473">
        <f t="shared" ref="BX41:CB41" si="30">IF(SUM(BX9:BX39)=0,"",AVERAGE(BX9:BX39))</f>
        <v>229.50916093463229</v>
      </c>
      <c r="BY41" s="526">
        <f t="shared" si="30"/>
        <v>12</v>
      </c>
      <c r="BZ41" s="477" t="str">
        <f t="shared" si="30"/>
        <v/>
      </c>
      <c r="CA41" s="477">
        <f t="shared" si="30"/>
        <v>3.1560000000000001</v>
      </c>
      <c r="CB41" s="527" t="str">
        <f t="shared" si="30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89</v>
      </c>
      <c r="D42" s="180">
        <f>+MIN(D9:D39)</f>
        <v>0</v>
      </c>
      <c r="E42" s="180">
        <f t="shared" ref="E42:AE42" si="31">+MIN(E9:E39)</f>
        <v>7.82</v>
      </c>
      <c r="F42" s="180">
        <f t="shared" si="31"/>
        <v>7.6</v>
      </c>
      <c r="G42" s="180">
        <f t="shared" si="31"/>
        <v>2700</v>
      </c>
      <c r="H42" s="180">
        <f t="shared" si="31"/>
        <v>1790</v>
      </c>
      <c r="I42" s="180">
        <f t="shared" si="31"/>
        <v>400</v>
      </c>
      <c r="J42" s="180">
        <f t="shared" si="31"/>
        <v>11.2</v>
      </c>
      <c r="K42" s="180">
        <f t="shared" si="31"/>
        <v>91.75</v>
      </c>
      <c r="L42" s="180">
        <f t="shared" si="31"/>
        <v>175</v>
      </c>
      <c r="M42" s="180">
        <f t="shared" si="31"/>
        <v>1</v>
      </c>
      <c r="N42" s="180">
        <f t="shared" si="31"/>
        <v>86.285714285714292</v>
      </c>
      <c r="O42" s="180">
        <f t="shared" si="31"/>
        <v>743</v>
      </c>
      <c r="P42" s="180">
        <f t="shared" si="31"/>
        <v>37</v>
      </c>
      <c r="Q42" s="180">
        <f t="shared" si="31"/>
        <v>87.814702920443096</v>
      </c>
      <c r="R42" s="180">
        <f t="shared" si="31"/>
        <v>147.80000000000001</v>
      </c>
      <c r="S42" s="180">
        <f t="shared" si="31"/>
        <v>51.2</v>
      </c>
      <c r="T42" s="180">
        <f t="shared" si="31"/>
        <v>100</v>
      </c>
      <c r="U42" s="180">
        <f t="shared" si="31"/>
        <v>43.2</v>
      </c>
      <c r="V42" s="180">
        <f t="shared" si="31"/>
        <v>1.9</v>
      </c>
      <c r="W42" s="180">
        <f t="shared" si="31"/>
        <v>0.4</v>
      </c>
      <c r="X42" s="180">
        <f t="shared" si="31"/>
        <v>0</v>
      </c>
      <c r="Y42" s="180">
        <f t="shared" si="31"/>
        <v>0</v>
      </c>
      <c r="Z42" s="182">
        <f t="shared" si="31"/>
        <v>150</v>
      </c>
      <c r="AA42" s="182">
        <f t="shared" si="31"/>
        <v>52</v>
      </c>
      <c r="AB42" s="182">
        <f t="shared" si="31"/>
        <v>63.333333333333329</v>
      </c>
      <c r="AC42" s="182">
        <f t="shared" si="31"/>
        <v>7</v>
      </c>
      <c r="AD42" s="182">
        <f t="shared" si="31"/>
        <v>1.9</v>
      </c>
      <c r="AE42" s="182">
        <f t="shared" si="31"/>
        <v>71.428571428571431</v>
      </c>
      <c r="AF42" s="180"/>
      <c r="AG42" s="180"/>
      <c r="AH42" s="180"/>
      <c r="AI42" s="180"/>
      <c r="AJ42" s="180"/>
      <c r="AK42" s="184"/>
      <c r="AL42" s="180">
        <f t="shared" ref="AL42:AN42" si="32">MIN(AL9:AL39)</f>
        <v>0</v>
      </c>
      <c r="AM42" s="180">
        <f t="shared" si="32"/>
        <v>0</v>
      </c>
      <c r="AN42" s="180">
        <f t="shared" si="32"/>
        <v>0</v>
      </c>
      <c r="AO42" s="180">
        <f t="shared" ref="AO42:BB42" si="33">MIN(AO9:AO39)</f>
        <v>950</v>
      </c>
      <c r="AP42" s="180">
        <f t="shared" si="33"/>
        <v>208.86075949367088</v>
      </c>
      <c r="AQ42" s="180">
        <f t="shared" si="33"/>
        <v>4360</v>
      </c>
      <c r="AR42" s="180">
        <f t="shared" si="33"/>
        <v>12000</v>
      </c>
      <c r="AS42" s="180">
        <f t="shared" si="33"/>
        <v>86.84</v>
      </c>
      <c r="AT42" s="182">
        <f t="shared" si="33"/>
        <v>2.1236559139784945</v>
      </c>
      <c r="AU42" s="320">
        <f t="shared" si="33"/>
        <v>27.389826876272405</v>
      </c>
      <c r="AV42" s="325">
        <f t="shared" si="33"/>
        <v>3.8631346578366449E-2</v>
      </c>
      <c r="AW42" s="318">
        <f t="shared" si="33"/>
        <v>3520</v>
      </c>
      <c r="AX42" s="182">
        <f t="shared" si="33"/>
        <v>0</v>
      </c>
      <c r="AY42" s="323">
        <f t="shared" si="33"/>
        <v>0</v>
      </c>
      <c r="AZ42" s="363">
        <f t="shared" si="33"/>
        <v>0</v>
      </c>
      <c r="BA42" s="364">
        <f t="shared" si="33"/>
        <v>0</v>
      </c>
      <c r="BB42" s="364">
        <f t="shared" si="33"/>
        <v>2.85</v>
      </c>
      <c r="BC42" s="318">
        <f t="shared" ref="BC42:BD42" si="34">MIN(BC9:BC39)</f>
        <v>0</v>
      </c>
      <c r="BD42" s="364">
        <f t="shared" si="34"/>
        <v>0</v>
      </c>
      <c r="BE42" s="350">
        <f t="shared" ref="BE42" si="35">MIN(BE9:BE39)</f>
        <v>0</v>
      </c>
      <c r="BF42" s="350">
        <f t="shared" ref="BF42:BP42" si="36">+MIN(BF9:BF39)</f>
        <v>0</v>
      </c>
      <c r="BG42" s="180">
        <f t="shared" si="36"/>
        <v>0</v>
      </c>
      <c r="BH42" s="180">
        <f t="shared" si="36"/>
        <v>0</v>
      </c>
      <c r="BI42" s="180">
        <f t="shared" si="36"/>
        <v>0</v>
      </c>
      <c r="BJ42" s="180">
        <f t="shared" si="36"/>
        <v>0</v>
      </c>
      <c r="BK42" s="180">
        <f t="shared" si="36"/>
        <v>0</v>
      </c>
      <c r="BL42" s="182">
        <f t="shared" si="36"/>
        <v>0</v>
      </c>
      <c r="BM42" s="181">
        <f t="shared" si="36"/>
        <v>0</v>
      </c>
      <c r="BN42" s="180">
        <f t="shared" si="36"/>
        <v>0</v>
      </c>
      <c r="BO42" s="180">
        <f t="shared" si="36"/>
        <v>0</v>
      </c>
      <c r="BP42" s="183">
        <f t="shared" si="36"/>
        <v>0</v>
      </c>
      <c r="BR42" s="472">
        <f>MIN(BR9:BR39)</f>
        <v>1</v>
      </c>
      <c r="BS42" s="473">
        <f>MIN(BS9:BS39)</f>
        <v>40</v>
      </c>
      <c r="BT42" s="473">
        <f>MIN(BT9:BT39)</f>
        <v>12162.105263157895</v>
      </c>
      <c r="BU42" s="473"/>
      <c r="BV42" s="473"/>
      <c r="BW42" s="473"/>
      <c r="BX42" s="473"/>
      <c r="BY42" s="528">
        <f t="shared" ref="BY42:CB42" si="37">MIN(BY9:BY39)</f>
        <v>10</v>
      </c>
      <c r="BZ42" s="473">
        <f t="shared" si="37"/>
        <v>0</v>
      </c>
      <c r="CA42" s="473">
        <f t="shared" si="37"/>
        <v>2.85</v>
      </c>
      <c r="CB42" s="529">
        <f t="shared" si="37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119</v>
      </c>
      <c r="D43" s="185">
        <f>+MAX(D9:D39)</f>
        <v>0</v>
      </c>
      <c r="E43" s="185">
        <f t="shared" ref="E43:AE43" si="38">+MAX(E9:E39)</f>
        <v>8.0299999999999994</v>
      </c>
      <c r="F43" s="185">
        <f t="shared" si="38"/>
        <v>7.9</v>
      </c>
      <c r="G43" s="185">
        <f t="shared" si="38"/>
        <v>3300</v>
      </c>
      <c r="H43" s="185">
        <f t="shared" si="38"/>
        <v>2750</v>
      </c>
      <c r="I43" s="185">
        <f t="shared" si="38"/>
        <v>753</v>
      </c>
      <c r="J43" s="185">
        <f t="shared" si="38"/>
        <v>33</v>
      </c>
      <c r="K43" s="185">
        <f t="shared" si="38"/>
        <v>97.999999999999986</v>
      </c>
      <c r="L43" s="185">
        <f t="shared" si="38"/>
        <v>483</v>
      </c>
      <c r="M43" s="185">
        <f t="shared" si="38"/>
        <v>24</v>
      </c>
      <c r="N43" s="185">
        <f t="shared" si="38"/>
        <v>99.523809523809518</v>
      </c>
      <c r="O43" s="185">
        <f t="shared" si="38"/>
        <v>1151</v>
      </c>
      <c r="P43" s="185">
        <f t="shared" si="38"/>
        <v>121</v>
      </c>
      <c r="Q43" s="185">
        <f t="shared" si="38"/>
        <v>95.395513577331755</v>
      </c>
      <c r="R43" s="185">
        <f t="shared" si="38"/>
        <v>151.1</v>
      </c>
      <c r="S43" s="185">
        <f t="shared" si="38"/>
        <v>54.6</v>
      </c>
      <c r="T43" s="185">
        <f t="shared" si="38"/>
        <v>101</v>
      </c>
      <c r="U43" s="185">
        <f t="shared" si="38"/>
        <v>45.4</v>
      </c>
      <c r="V43" s="185">
        <f t="shared" si="38"/>
        <v>2.2000000000000002</v>
      </c>
      <c r="W43" s="185">
        <f t="shared" si="38"/>
        <v>0.8</v>
      </c>
      <c r="X43" s="185">
        <f t="shared" si="38"/>
        <v>0</v>
      </c>
      <c r="Y43" s="185">
        <f t="shared" si="38"/>
        <v>0</v>
      </c>
      <c r="Z43" s="187">
        <f t="shared" si="38"/>
        <v>153</v>
      </c>
      <c r="AA43" s="187">
        <f t="shared" si="38"/>
        <v>55</v>
      </c>
      <c r="AB43" s="187">
        <f t="shared" si="38"/>
        <v>66.013071895424829</v>
      </c>
      <c r="AC43" s="187">
        <f t="shared" si="38"/>
        <v>7.8</v>
      </c>
      <c r="AD43" s="187">
        <f t="shared" si="38"/>
        <v>2</v>
      </c>
      <c r="AE43" s="187">
        <f t="shared" si="38"/>
        <v>75.641025641025649</v>
      </c>
      <c r="AF43" s="185"/>
      <c r="AG43" s="185"/>
      <c r="AH43" s="185"/>
      <c r="AI43" s="185"/>
      <c r="AJ43" s="185"/>
      <c r="AK43" s="188"/>
      <c r="AL43" s="185">
        <f t="shared" ref="AL43:AN43" si="39">MAX(AL9:AL39)</f>
        <v>0</v>
      </c>
      <c r="AM43" s="185">
        <f t="shared" si="39"/>
        <v>0</v>
      </c>
      <c r="AN43" s="185">
        <f t="shared" si="39"/>
        <v>0</v>
      </c>
      <c r="AO43" s="185">
        <f t="shared" ref="AO43:BB43" si="40">MAX(AO9:AO39)</f>
        <v>990</v>
      </c>
      <c r="AP43" s="185">
        <f t="shared" si="40"/>
        <v>227.06422018348624</v>
      </c>
      <c r="AQ43" s="185">
        <f t="shared" si="40"/>
        <v>4740</v>
      </c>
      <c r="AR43" s="185">
        <f t="shared" si="40"/>
        <v>15400</v>
      </c>
      <c r="AS43" s="185">
        <f t="shared" si="40"/>
        <v>90.37</v>
      </c>
      <c r="AT43" s="187">
        <f t="shared" si="40"/>
        <v>2.8832116788321169</v>
      </c>
      <c r="AU43" s="321">
        <f t="shared" si="40"/>
        <v>69.152661064425772</v>
      </c>
      <c r="AV43" s="326">
        <f t="shared" si="40"/>
        <v>0.11077981651376147</v>
      </c>
      <c r="AW43" s="319">
        <f t="shared" si="40"/>
        <v>3520</v>
      </c>
      <c r="AX43" s="187">
        <f t="shared" si="40"/>
        <v>0</v>
      </c>
      <c r="AY43" s="324">
        <f t="shared" si="40"/>
        <v>0</v>
      </c>
      <c r="AZ43" s="365">
        <f t="shared" si="40"/>
        <v>0</v>
      </c>
      <c r="BA43" s="366">
        <f t="shared" si="40"/>
        <v>0</v>
      </c>
      <c r="BB43" s="366">
        <f t="shared" si="40"/>
        <v>3.71</v>
      </c>
      <c r="BC43" s="319">
        <f t="shared" ref="BC43:BD43" si="41">MAX(BC9:BC39)</f>
        <v>0</v>
      </c>
      <c r="BD43" s="366">
        <f t="shared" si="41"/>
        <v>0</v>
      </c>
      <c r="BE43" s="351">
        <f t="shared" ref="BE43" si="42">MAX(BE9:BE39)</f>
        <v>0</v>
      </c>
      <c r="BF43" s="351">
        <f t="shared" ref="BF43:BP43" si="43">+MAX(BF9:BF39)</f>
        <v>0</v>
      </c>
      <c r="BG43" s="185">
        <f t="shared" si="43"/>
        <v>0</v>
      </c>
      <c r="BH43" s="185">
        <f t="shared" si="43"/>
        <v>0</v>
      </c>
      <c r="BI43" s="185">
        <f t="shared" si="43"/>
        <v>0</v>
      </c>
      <c r="BJ43" s="185">
        <f t="shared" si="43"/>
        <v>0</v>
      </c>
      <c r="BK43" s="185">
        <f t="shared" si="43"/>
        <v>0</v>
      </c>
      <c r="BL43" s="187">
        <f t="shared" si="43"/>
        <v>0</v>
      </c>
      <c r="BM43" s="186">
        <f t="shared" si="43"/>
        <v>0</v>
      </c>
      <c r="BN43" s="185">
        <f t="shared" si="43"/>
        <v>0</v>
      </c>
      <c r="BO43" s="185">
        <f t="shared" si="43"/>
        <v>0</v>
      </c>
      <c r="BP43" s="352">
        <f t="shared" si="43"/>
        <v>0</v>
      </c>
      <c r="BR43" s="475">
        <f>MAX(BR9:BR39)</f>
        <v>7</v>
      </c>
      <c r="BS43" s="476">
        <f>MAX(BS9:BS39)</f>
        <v>67</v>
      </c>
      <c r="BT43" s="476">
        <f>MAX(BT9:BT39)</f>
        <v>15421.276595744681</v>
      </c>
      <c r="BU43" s="476"/>
      <c r="BV43" s="473"/>
      <c r="BW43" s="473"/>
      <c r="BX43" s="473"/>
      <c r="BY43" s="530">
        <f t="shared" ref="BY43:CB43" si="44">MAX(BY9:BY39)</f>
        <v>14</v>
      </c>
      <c r="BZ43" s="531">
        <f t="shared" si="44"/>
        <v>0</v>
      </c>
      <c r="CA43" s="531">
        <f t="shared" si="44"/>
        <v>3.71</v>
      </c>
      <c r="CB43" s="532">
        <f t="shared" si="44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599" t="s">
        <v>11</v>
      </c>
      <c r="B48" s="600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AZ3:BP3"/>
    <mergeCell ref="BM7:BM8"/>
    <mergeCell ref="BN7:BN8"/>
    <mergeCell ref="BL7:BL8"/>
    <mergeCell ref="BV7:BV8"/>
    <mergeCell ref="BW7:BW8"/>
    <mergeCell ref="BS3:BU3"/>
    <mergeCell ref="BV3:BX3"/>
    <mergeCell ref="BX5:BX6"/>
    <mergeCell ref="BX7:BX8"/>
    <mergeCell ref="BS7:BS8"/>
    <mergeCell ref="BT7:BT8"/>
    <mergeCell ref="BU7:BU8"/>
    <mergeCell ref="BC5:BF5"/>
    <mergeCell ref="BO7:BO8"/>
    <mergeCell ref="BR7:BR8"/>
    <mergeCell ref="BS5:BS6"/>
    <mergeCell ref="BT5:BT6"/>
    <mergeCell ref="BU5:BU6"/>
    <mergeCell ref="BV5:BV6"/>
    <mergeCell ref="BW5:BW6"/>
    <mergeCell ref="BG4:BP4"/>
    <mergeCell ref="BP7:BP8"/>
    <mergeCell ref="AU5:AU6"/>
    <mergeCell ref="AL7:AL8"/>
    <mergeCell ref="V5:W5"/>
    <mergeCell ref="X5:Y5"/>
    <mergeCell ref="AK4:AK5"/>
    <mergeCell ref="AH7:AH8"/>
    <mergeCell ref="AI7:AI8"/>
    <mergeCell ref="AJ7:AJ8"/>
    <mergeCell ref="BG7:BG8"/>
    <mergeCell ref="AS7:AS8"/>
    <mergeCell ref="AT7:AT8"/>
    <mergeCell ref="AU7:AU8"/>
    <mergeCell ref="AV7:AV8"/>
    <mergeCell ref="AV5:AV6"/>
    <mergeCell ref="AP7:AP8"/>
    <mergeCell ref="AQ7:AQ8"/>
    <mergeCell ref="AR7:AR8"/>
    <mergeCell ref="BC4:BF4"/>
    <mergeCell ref="BA7:BA8"/>
    <mergeCell ref="BB7:BB8"/>
    <mergeCell ref="AQ4:AR4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W7:W8"/>
    <mergeCell ref="AC7:AC8"/>
    <mergeCell ref="AD7:AD8"/>
    <mergeCell ref="AB7:AB8"/>
    <mergeCell ref="N7:N8"/>
    <mergeCell ref="O7:O8"/>
    <mergeCell ref="P7:P8"/>
    <mergeCell ref="E3:AS3"/>
    <mergeCell ref="O4:Q4"/>
    <mergeCell ref="F7:F8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E5:F5"/>
    <mergeCell ref="J7:J8"/>
    <mergeCell ref="K7:K8"/>
    <mergeCell ref="X7:X8"/>
    <mergeCell ref="AA7:AA8"/>
    <mergeCell ref="BY4:CB4"/>
    <mergeCell ref="BY7:BY8"/>
    <mergeCell ref="BZ7:BZ8"/>
    <mergeCell ref="CA7:CA8"/>
    <mergeCell ref="CB7:CB8"/>
    <mergeCell ref="A4:B4"/>
    <mergeCell ref="AK7:AK8"/>
    <mergeCell ref="AW7:AW8"/>
    <mergeCell ref="AX7:AX8"/>
    <mergeCell ref="AY7:AY8"/>
    <mergeCell ref="AZ7:AZ8"/>
    <mergeCell ref="BE7:BE8"/>
    <mergeCell ref="BF7:BF8"/>
    <mergeCell ref="BC7:BC8"/>
    <mergeCell ref="BD7:BD8"/>
    <mergeCell ref="AE7:AE8"/>
    <mergeCell ref="I7:I8"/>
    <mergeCell ref="L5:M5"/>
    <mergeCell ref="Q7:Q8"/>
    <mergeCell ref="L7:L8"/>
    <mergeCell ref="M7:M8"/>
    <mergeCell ref="I5:J5"/>
    <mergeCell ref="L4:N4"/>
    <mergeCell ref="A7:A8"/>
  </mergeCells>
  <phoneticPr fontId="47" type="noConversion"/>
  <conditionalFormatting sqref="E9:AK39">
    <cfRule type="expression" dxfId="74" priority="5">
      <formula>IF(AND($AI9="H",$AH9="B"),1,0)</formula>
    </cfRule>
    <cfRule type="expression" dxfId="73" priority="6">
      <formula>IF($AI9="H",1,0)</formula>
    </cfRule>
  </conditionalFormatting>
  <conditionalFormatting sqref="AP9:AP39">
    <cfRule type="expression" dxfId="72" priority="3">
      <formula>IF(AND($AI9="H",$AH9="B"),1,0)</formula>
    </cfRule>
    <cfRule type="expression" dxfId="71" priority="4">
      <formula>IF($AI9="H",1,0)</formula>
    </cfRule>
  </conditionalFormatting>
  <conditionalFormatting sqref="AT9:AV39">
    <cfRule type="expression" dxfId="70" priority="1">
      <formula>IF(AND($AI9="H",$AH9="B"),1,0)</formula>
    </cfRule>
    <cfRule type="expression" dxfId="69" priority="2">
      <formula>IF($AI9="H",1,0)</formula>
    </cfRule>
  </conditionalFormatting>
  <dataValidations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C52"/>
  <sheetViews>
    <sheetView zoomScale="55" zoomScaleNormal="55" workbookViewId="0">
      <selection activeCell="CA38" sqref="CA38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589" t="s">
        <v>60</v>
      </c>
      <c r="B1" s="589"/>
      <c r="C1" s="590" t="s">
        <v>247</v>
      </c>
      <c r="D1" s="590"/>
      <c r="E1" s="590"/>
      <c r="F1" s="590"/>
      <c r="G1" s="590"/>
      <c r="H1" s="590"/>
      <c r="I1" s="590"/>
      <c r="J1" s="590"/>
      <c r="K1" s="590"/>
      <c r="L1" s="590"/>
      <c r="M1" s="590"/>
      <c r="N1" s="590"/>
      <c r="O1" s="590"/>
      <c r="P1" s="590"/>
      <c r="Q1" s="590"/>
      <c r="R1" s="255"/>
      <c r="S1" s="591" t="s">
        <v>73</v>
      </c>
      <c r="T1" s="591"/>
      <c r="U1" s="591"/>
      <c r="V1" s="591"/>
      <c r="W1" s="591"/>
      <c r="X1" s="591"/>
      <c r="Y1" s="591"/>
      <c r="Z1" s="591"/>
      <c r="AA1" s="591"/>
      <c r="AB1" s="591"/>
      <c r="AC1" s="591"/>
      <c r="AD1" s="591"/>
      <c r="AE1" s="591"/>
      <c r="AF1" s="591"/>
      <c r="AG1" s="591"/>
      <c r="AH1" s="591"/>
      <c r="AI1" s="591"/>
      <c r="AJ1" s="591"/>
      <c r="AK1" s="591"/>
      <c r="AL1" s="591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591" t="s">
        <v>96</v>
      </c>
      <c r="B2" s="591"/>
      <c r="C2" s="591"/>
      <c r="D2" s="48"/>
      <c r="E2" s="592" t="s">
        <v>171</v>
      </c>
      <c r="F2" s="592"/>
      <c r="G2" s="592"/>
      <c r="H2" s="592"/>
      <c r="I2" s="592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584" t="s">
        <v>36</v>
      </c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85"/>
      <c r="AG3" s="585"/>
      <c r="AH3" s="585"/>
      <c r="AI3" s="585"/>
      <c r="AJ3" s="585"/>
      <c r="AK3" s="585"/>
      <c r="AL3" s="585"/>
      <c r="AM3" s="585"/>
      <c r="AN3" s="585"/>
      <c r="AO3" s="585"/>
      <c r="AP3" s="585"/>
      <c r="AQ3" s="585"/>
      <c r="AR3" s="585"/>
      <c r="AS3" s="585"/>
      <c r="AT3" s="123"/>
      <c r="AU3" s="123"/>
      <c r="AV3" s="123"/>
      <c r="AW3" s="123"/>
      <c r="AX3" s="123"/>
      <c r="AY3" s="123"/>
      <c r="AZ3" s="620" t="s">
        <v>37</v>
      </c>
      <c r="BA3" s="621"/>
      <c r="BB3" s="621"/>
      <c r="BC3" s="622"/>
      <c r="BD3" s="622"/>
      <c r="BE3" s="622"/>
      <c r="BF3" s="622"/>
      <c r="BG3" s="621"/>
      <c r="BH3" s="621"/>
      <c r="BI3" s="621"/>
      <c r="BJ3" s="621"/>
      <c r="BK3" s="621"/>
      <c r="BL3" s="621"/>
      <c r="BM3" s="621"/>
      <c r="BN3" s="621"/>
      <c r="BO3" s="621"/>
      <c r="BP3" s="623"/>
      <c r="BR3" s="460"/>
      <c r="BS3" s="626" t="s">
        <v>214</v>
      </c>
      <c r="BT3" s="627"/>
      <c r="BU3" s="628"/>
      <c r="BV3" s="626" t="s">
        <v>215</v>
      </c>
      <c r="BW3" s="627"/>
      <c r="BX3" s="628"/>
      <c r="BY3" s="460"/>
      <c r="BZ3" s="460"/>
      <c r="CA3" s="460"/>
      <c r="CB3" s="460"/>
    </row>
    <row r="4" spans="1:263" s="89" customFormat="1" ht="67.95" customHeight="1" thickBot="1" x14ac:dyDescent="0.45">
      <c r="A4" s="571" t="s">
        <v>38</v>
      </c>
      <c r="B4" s="572"/>
      <c r="C4" s="97" t="s">
        <v>100</v>
      </c>
      <c r="D4" s="97" t="s">
        <v>130</v>
      </c>
      <c r="E4" s="579" t="s">
        <v>129</v>
      </c>
      <c r="F4" s="581"/>
      <c r="G4" s="579" t="s">
        <v>200</v>
      </c>
      <c r="H4" s="581"/>
      <c r="I4" s="579" t="s">
        <v>39</v>
      </c>
      <c r="J4" s="580"/>
      <c r="K4" s="581"/>
      <c r="L4" s="579" t="s">
        <v>123</v>
      </c>
      <c r="M4" s="580"/>
      <c r="N4" s="581"/>
      <c r="O4" s="586" t="s">
        <v>3</v>
      </c>
      <c r="P4" s="587"/>
      <c r="Q4" s="588"/>
      <c r="R4" s="593" t="s">
        <v>10</v>
      </c>
      <c r="S4" s="594"/>
      <c r="T4" s="593" t="s">
        <v>126</v>
      </c>
      <c r="U4" s="594"/>
      <c r="V4" s="593" t="s">
        <v>124</v>
      </c>
      <c r="W4" s="594"/>
      <c r="X4" s="593" t="s">
        <v>125</v>
      </c>
      <c r="Y4" s="594"/>
      <c r="Z4" s="593" t="s">
        <v>15</v>
      </c>
      <c r="AA4" s="595"/>
      <c r="AB4" s="594"/>
      <c r="AC4" s="593" t="s">
        <v>16</v>
      </c>
      <c r="AD4" s="595"/>
      <c r="AE4" s="594"/>
      <c r="AF4" s="289" t="s">
        <v>142</v>
      </c>
      <c r="AG4" s="129" t="s">
        <v>178</v>
      </c>
      <c r="AH4" s="88" t="s">
        <v>198</v>
      </c>
      <c r="AI4" s="91" t="s">
        <v>199</v>
      </c>
      <c r="AJ4" s="596" t="s">
        <v>177</v>
      </c>
      <c r="AK4" s="607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18" t="s">
        <v>17</v>
      </c>
      <c r="AR4" s="619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14" t="s">
        <v>155</v>
      </c>
      <c r="BD4" s="615"/>
      <c r="BE4" s="616"/>
      <c r="BF4" s="617"/>
      <c r="BG4" s="637" t="s">
        <v>81</v>
      </c>
      <c r="BH4" s="637"/>
      <c r="BI4" s="637"/>
      <c r="BJ4" s="637"/>
      <c r="BK4" s="637"/>
      <c r="BL4" s="637"/>
      <c r="BM4" s="637"/>
      <c r="BN4" s="637"/>
      <c r="BO4" s="637"/>
      <c r="BP4" s="638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566" t="s">
        <v>242</v>
      </c>
      <c r="BZ4" s="567"/>
      <c r="CA4" s="567"/>
      <c r="CB4" s="568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77"/>
      <c r="F5" s="598"/>
      <c r="G5" s="577" t="s">
        <v>82</v>
      </c>
      <c r="H5" s="598"/>
      <c r="I5" s="577" t="s">
        <v>8</v>
      </c>
      <c r="J5" s="578"/>
      <c r="K5" s="286" t="s">
        <v>9</v>
      </c>
      <c r="L5" s="577" t="s">
        <v>201</v>
      </c>
      <c r="M5" s="578"/>
      <c r="N5" s="286" t="s">
        <v>9</v>
      </c>
      <c r="O5" s="577" t="s">
        <v>201</v>
      </c>
      <c r="P5" s="578"/>
      <c r="Q5" s="286" t="s">
        <v>9</v>
      </c>
      <c r="R5" s="601" t="s">
        <v>34</v>
      </c>
      <c r="S5" s="603"/>
      <c r="T5" s="601" t="s">
        <v>34</v>
      </c>
      <c r="U5" s="603"/>
      <c r="V5" s="601" t="s">
        <v>34</v>
      </c>
      <c r="W5" s="603"/>
      <c r="X5" s="601" t="s">
        <v>34</v>
      </c>
      <c r="Y5" s="603"/>
      <c r="Z5" s="601" t="s">
        <v>34</v>
      </c>
      <c r="AA5" s="602"/>
      <c r="AB5" s="286" t="s">
        <v>9</v>
      </c>
      <c r="AC5" s="601" t="s">
        <v>35</v>
      </c>
      <c r="AD5" s="602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97"/>
      <c r="AK5" s="608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04" t="s">
        <v>22</v>
      </c>
      <c r="AV5" s="612" t="s">
        <v>120</v>
      </c>
      <c r="AW5" s="302"/>
      <c r="AX5" s="302"/>
      <c r="AY5" s="302"/>
      <c r="AZ5" s="303"/>
      <c r="BA5" s="303"/>
      <c r="BB5" s="303"/>
      <c r="BC5" s="631"/>
      <c r="BD5" s="632"/>
      <c r="BE5" s="633"/>
      <c r="BF5" s="634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635" t="s">
        <v>223</v>
      </c>
      <c r="BT5" s="635" t="s">
        <v>224</v>
      </c>
      <c r="BU5" s="635"/>
      <c r="BV5" s="629"/>
      <c r="BW5" s="629" t="s">
        <v>225</v>
      </c>
      <c r="BX5" s="629" t="s">
        <v>224</v>
      </c>
      <c r="BY5" s="518" t="s">
        <v>243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395</v>
      </c>
      <c r="AU6" s="604"/>
      <c r="AV6" s="613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36"/>
      <c r="BT6" s="636"/>
      <c r="BU6" s="636"/>
      <c r="BV6" s="630"/>
      <c r="BW6" s="630"/>
      <c r="BX6" s="630"/>
      <c r="BY6" s="520" t="s">
        <v>244</v>
      </c>
      <c r="BZ6" s="520"/>
      <c r="CA6" s="520" t="s">
        <v>245</v>
      </c>
      <c r="CB6" s="520" t="s">
        <v>246</v>
      </c>
    </row>
    <row r="7" spans="1:263" s="43" customFormat="1" ht="33.75" customHeight="1" thickBot="1" x14ac:dyDescent="0.35">
      <c r="A7" s="582" t="s">
        <v>175</v>
      </c>
      <c r="B7" s="122" t="s">
        <v>83</v>
      </c>
      <c r="C7" s="155">
        <v>233</v>
      </c>
      <c r="D7" s="156"/>
      <c r="E7" s="575"/>
      <c r="F7" s="575"/>
      <c r="G7" s="238"/>
      <c r="H7" s="238"/>
      <c r="I7" s="575">
        <v>515</v>
      </c>
      <c r="J7" s="575" t="s">
        <v>255</v>
      </c>
      <c r="K7" s="575"/>
      <c r="L7" s="575">
        <v>556</v>
      </c>
      <c r="M7" s="575" t="s">
        <v>256</v>
      </c>
      <c r="N7" s="575"/>
      <c r="O7" s="575">
        <v>1200</v>
      </c>
      <c r="P7" s="575" t="s">
        <v>257</v>
      </c>
      <c r="Q7" s="575"/>
      <c r="R7" s="575"/>
      <c r="S7" s="575"/>
      <c r="T7" s="575"/>
      <c r="U7" s="575"/>
      <c r="V7" s="575"/>
      <c r="W7" s="575"/>
      <c r="X7" s="575"/>
      <c r="Y7" s="575"/>
      <c r="Z7" s="575">
        <v>84</v>
      </c>
      <c r="AA7" s="575" t="s">
        <v>258</v>
      </c>
      <c r="AB7" s="575"/>
      <c r="AC7" s="575"/>
      <c r="AD7" s="575" t="s">
        <v>259</v>
      </c>
      <c r="AE7" s="575"/>
      <c r="AF7" s="238"/>
      <c r="AG7" s="238"/>
      <c r="AH7" s="609"/>
      <c r="AI7" s="575"/>
      <c r="AJ7" s="575"/>
      <c r="AK7" s="573"/>
      <c r="AL7" s="605"/>
      <c r="AM7" s="283"/>
      <c r="AN7" s="283"/>
      <c r="AO7" s="238"/>
      <c r="AP7" s="575"/>
      <c r="AQ7" s="575"/>
      <c r="AR7" s="575"/>
      <c r="AS7" s="605"/>
      <c r="AT7" s="575"/>
      <c r="AU7" s="575"/>
      <c r="AV7" s="575"/>
      <c r="AW7" s="575"/>
      <c r="AX7" s="575"/>
      <c r="AY7" s="575"/>
      <c r="AZ7" s="575"/>
      <c r="BA7" s="575"/>
      <c r="BB7" s="575"/>
      <c r="BC7" s="575"/>
      <c r="BD7" s="575"/>
      <c r="BE7" s="575"/>
      <c r="BF7" s="575"/>
      <c r="BG7" s="610"/>
      <c r="BH7" s="283"/>
      <c r="BI7" s="283"/>
      <c r="BJ7" s="283"/>
      <c r="BK7" s="283"/>
      <c r="BL7" s="575"/>
      <c r="BM7" s="575"/>
      <c r="BN7" s="575"/>
      <c r="BO7" s="575"/>
      <c r="BP7" s="575"/>
      <c r="BR7" s="624"/>
      <c r="BS7" s="624"/>
      <c r="BT7" s="624"/>
      <c r="BU7" s="624"/>
      <c r="BV7" s="624"/>
      <c r="BW7" s="624"/>
      <c r="BX7" s="624"/>
      <c r="BY7" s="569"/>
      <c r="BZ7" s="569"/>
      <c r="CA7" s="569"/>
      <c r="CB7" s="569"/>
    </row>
    <row r="8" spans="1:263" s="43" customFormat="1" ht="33.75" customHeight="1" thickBot="1" x14ac:dyDescent="0.35">
      <c r="A8" s="583"/>
      <c r="B8" s="122" t="s">
        <v>84</v>
      </c>
      <c r="C8" s="155">
        <v>233</v>
      </c>
      <c r="D8" s="157"/>
      <c r="E8" s="576"/>
      <c r="F8" s="576"/>
      <c r="G8" s="239"/>
      <c r="H8" s="239"/>
      <c r="I8" s="576"/>
      <c r="J8" s="576"/>
      <c r="K8" s="576"/>
      <c r="L8" s="576"/>
      <c r="M8" s="576"/>
      <c r="N8" s="576"/>
      <c r="O8" s="576"/>
      <c r="P8" s="576"/>
      <c r="Q8" s="576"/>
      <c r="R8" s="576"/>
      <c r="S8" s="576"/>
      <c r="T8" s="576"/>
      <c r="U8" s="576"/>
      <c r="V8" s="576"/>
      <c r="W8" s="576"/>
      <c r="X8" s="576"/>
      <c r="Y8" s="576"/>
      <c r="Z8" s="576"/>
      <c r="AA8" s="576"/>
      <c r="AB8" s="576"/>
      <c r="AC8" s="576"/>
      <c r="AD8" s="576"/>
      <c r="AE8" s="576"/>
      <c r="AF8" s="239"/>
      <c r="AG8" s="239"/>
      <c r="AH8" s="576"/>
      <c r="AI8" s="576"/>
      <c r="AJ8" s="576"/>
      <c r="AK8" s="574"/>
      <c r="AL8" s="606"/>
      <c r="AM8" s="284"/>
      <c r="AN8" s="284"/>
      <c r="AO8" s="239"/>
      <c r="AP8" s="576"/>
      <c r="AQ8" s="576"/>
      <c r="AR8" s="576"/>
      <c r="AS8" s="606"/>
      <c r="AT8" s="576"/>
      <c r="AU8" s="576"/>
      <c r="AV8" s="576"/>
      <c r="AW8" s="576"/>
      <c r="AX8" s="576"/>
      <c r="AY8" s="576"/>
      <c r="AZ8" s="576"/>
      <c r="BA8" s="576"/>
      <c r="BB8" s="576"/>
      <c r="BC8" s="576"/>
      <c r="BD8" s="576"/>
      <c r="BE8" s="576"/>
      <c r="BF8" s="576"/>
      <c r="BG8" s="611"/>
      <c r="BH8" s="284"/>
      <c r="BI8" s="284"/>
      <c r="BJ8" s="284"/>
      <c r="BK8" s="284"/>
      <c r="BL8" s="576"/>
      <c r="BM8" s="576"/>
      <c r="BN8" s="576"/>
      <c r="BO8" s="576"/>
      <c r="BP8" s="576"/>
      <c r="BR8" s="625"/>
      <c r="BS8" s="625"/>
      <c r="BT8" s="625"/>
      <c r="BU8" s="625"/>
      <c r="BV8" s="625"/>
      <c r="BW8" s="625"/>
      <c r="BX8" s="625"/>
      <c r="BY8" s="570"/>
      <c r="BZ8" s="570"/>
      <c r="CA8" s="570"/>
      <c r="CB8" s="570"/>
    </row>
    <row r="9" spans="1:263" s="34" customFormat="1" ht="24.9" customHeight="1" x14ac:dyDescent="0.3">
      <c r="A9" s="223" t="s">
        <v>52</v>
      </c>
      <c r="B9" s="224">
        <v>1</v>
      </c>
      <c r="C9" s="158">
        <v>102</v>
      </c>
      <c r="D9" s="158"/>
      <c r="E9" s="544"/>
      <c r="F9" s="544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549"/>
      <c r="AM9" s="545"/>
      <c r="AN9" s="244"/>
      <c r="AO9" s="158"/>
      <c r="AP9" s="331" t="str">
        <f>+IF(AQ9&gt;0,AO9*1000/AQ9,"")</f>
        <v/>
      </c>
      <c r="AQ9" s="341"/>
      <c r="AR9" s="341"/>
      <c r="AS9" s="545"/>
      <c r="AT9" s="477">
        <f t="shared" ref="AT9:AT39" si="0">+IF(C9="","",IF(1&gt;0,1*$AT$6/(C9+BS9),""))</f>
        <v>2.7816901408450705</v>
      </c>
      <c r="AU9" s="331" t="str">
        <f>+IF(AV9="","",((AT$6*AQ9)/((BR9*AR9)+(J9*C9))))</f>
        <v/>
      </c>
      <c r="AV9" s="477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0</v>
      </c>
      <c r="BS9" s="468">
        <v>40</v>
      </c>
      <c r="BT9" s="469" t="str">
        <f t="shared" ref="BT9:BT41" si="1">IF(AQ9="","",((1+BU9)*AQ9/BU9))</f>
        <v/>
      </c>
      <c r="BU9" s="470">
        <f t="shared" ref="BU9:BU39" si="2">IF(C9="","",(BS9+BR9)/C9)</f>
        <v>0.39215686274509803</v>
      </c>
      <c r="BV9" s="471"/>
      <c r="BW9" s="471"/>
      <c r="BX9" s="469" t="str">
        <f t="shared" ref="BX9:BX39" si="3">IF(AQ9="","",BW9*BV9*1000/AQ9)</f>
        <v/>
      </c>
      <c r="BY9" s="521"/>
      <c r="BZ9" s="467"/>
      <c r="CA9" s="467"/>
      <c r="CB9" s="522"/>
    </row>
    <row r="10" spans="1:263" s="34" customFormat="1" ht="24.9" customHeight="1" x14ac:dyDescent="0.3">
      <c r="A10" s="223" t="s">
        <v>53</v>
      </c>
      <c r="B10" s="226">
        <v>2</v>
      </c>
      <c r="C10" s="162">
        <v>93</v>
      </c>
      <c r="D10" s="162"/>
      <c r="E10" s="544">
        <v>7.21</v>
      </c>
      <c r="F10" s="544">
        <v>7.32</v>
      </c>
      <c r="G10" s="158">
        <v>2950</v>
      </c>
      <c r="H10" s="158">
        <v>2390</v>
      </c>
      <c r="I10" s="297">
        <v>250</v>
      </c>
      <c r="J10" s="297">
        <v>4</v>
      </c>
      <c r="K10" s="457">
        <f t="shared" ref="K10:K39" si="4">IF(AND(I10&lt;&gt;"",J10&lt;&gt;""),(I10-J10)/I10*100,"")</f>
        <v>98.4</v>
      </c>
      <c r="L10" s="297">
        <v>538.19999999999993</v>
      </c>
      <c r="M10" s="297">
        <v>5.4</v>
      </c>
      <c r="N10" s="457">
        <f t="shared" ref="N10:N39" si="5">IF(AND(L10&lt;&gt;"",M10&lt;&gt;""),(L10-M10)/L10*100,"")</f>
        <v>98.996655518394647</v>
      </c>
      <c r="O10" s="297">
        <v>897</v>
      </c>
      <c r="P10" s="297">
        <v>27</v>
      </c>
      <c r="Q10" s="457">
        <f t="shared" ref="Q10:Q39" si="6">IF(AND(O10&lt;&gt;"",P10&lt;&gt;""),(O10-P10)/O10*100,"")</f>
        <v>96.989966555183955</v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 t="s">
        <v>248</v>
      </c>
      <c r="AI10" s="158" t="s">
        <v>249</v>
      </c>
      <c r="AJ10" s="158" t="s">
        <v>250</v>
      </c>
      <c r="AK10" s="305" t="s">
        <v>250</v>
      </c>
      <c r="AL10" s="550">
        <v>25.9</v>
      </c>
      <c r="AM10" s="546"/>
      <c r="AN10" s="245"/>
      <c r="AO10" s="162">
        <v>780</v>
      </c>
      <c r="AP10" s="331">
        <f t="shared" ref="AP10:AP39" si="9">+IF(AQ10&gt;0,AO10*1000/AQ10,"")</f>
        <v>185.71428571428572</v>
      </c>
      <c r="AQ10" s="342">
        <v>4200</v>
      </c>
      <c r="AR10" s="342">
        <v>13900</v>
      </c>
      <c r="AS10" s="546">
        <v>81.400000000000006</v>
      </c>
      <c r="AT10" s="477">
        <f t="shared" si="0"/>
        <v>2.9044117647058822</v>
      </c>
      <c r="AU10" s="331">
        <f t="shared" ref="AU10:AU39" si="10">+IF(AV10="","",((AT$6*AQ10)/((BR10*AR10)+(J10*C10))))</f>
        <v>58.888257844668466</v>
      </c>
      <c r="AV10" s="477">
        <f t="shared" ref="AV10:AV39" si="11">+IF(AQ10="","",(L10/AQ10))</f>
        <v>0.12814285714285711</v>
      </c>
      <c r="AW10" s="312"/>
      <c r="AX10" s="164"/>
      <c r="AY10" s="313"/>
      <c r="AZ10" s="355"/>
      <c r="BA10" s="356"/>
      <c r="BB10" s="356">
        <v>1.61</v>
      </c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2</v>
      </c>
      <c r="BS10" s="468">
        <v>43</v>
      </c>
      <c r="BT10" s="469">
        <f t="shared" si="1"/>
        <v>12880</v>
      </c>
      <c r="BU10" s="470">
        <f t="shared" si="2"/>
        <v>0.4838709677419355</v>
      </c>
      <c r="BV10" s="471">
        <v>2</v>
      </c>
      <c r="BW10" s="471">
        <v>780</v>
      </c>
      <c r="BX10" s="469">
        <f t="shared" si="3"/>
        <v>371.42857142857144</v>
      </c>
      <c r="BY10" s="521"/>
      <c r="BZ10" s="467"/>
      <c r="CA10" s="467">
        <v>1.61</v>
      </c>
      <c r="CB10" s="522"/>
    </row>
    <row r="11" spans="1:263" s="34" customFormat="1" ht="24.9" customHeight="1" x14ac:dyDescent="0.3">
      <c r="A11" s="225" t="s">
        <v>47</v>
      </c>
      <c r="B11" s="226">
        <v>3</v>
      </c>
      <c r="C11" s="162">
        <v>96</v>
      </c>
      <c r="D11" s="162"/>
      <c r="E11" s="544"/>
      <c r="F11" s="544"/>
      <c r="G11" s="158"/>
      <c r="H11" s="158"/>
      <c r="I11" s="297"/>
      <c r="J11" s="297"/>
      <c r="K11" s="457" t="str">
        <f t="shared" si="4"/>
        <v/>
      </c>
      <c r="L11" s="297"/>
      <c r="M11" s="297"/>
      <c r="N11" s="457" t="str">
        <f t="shared" si="5"/>
        <v/>
      </c>
      <c r="O11" s="297"/>
      <c r="P11" s="297"/>
      <c r="Q11" s="457" t="str">
        <f t="shared" si="6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/>
      <c r="AI11" s="158"/>
      <c r="AJ11" s="158"/>
      <c r="AK11" s="305"/>
      <c r="AL11" s="550">
        <v>26.2</v>
      </c>
      <c r="AM11" s="546"/>
      <c r="AN11" s="245"/>
      <c r="AO11" s="162">
        <v>980</v>
      </c>
      <c r="AP11" s="331" t="str">
        <f t="shared" si="9"/>
        <v/>
      </c>
      <c r="AQ11" s="342"/>
      <c r="AR11" s="342"/>
      <c r="AS11" s="546"/>
      <c r="AT11" s="477">
        <f t="shared" si="0"/>
        <v>2.8214285714285716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0</v>
      </c>
      <c r="BS11" s="468">
        <v>44</v>
      </c>
      <c r="BT11" s="469" t="str">
        <f t="shared" si="1"/>
        <v/>
      </c>
      <c r="BU11" s="470">
        <f t="shared" si="2"/>
        <v>0.45833333333333331</v>
      </c>
      <c r="BV11" s="471"/>
      <c r="BW11" s="471"/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3" t="s">
        <v>48</v>
      </c>
      <c r="B12" s="226">
        <v>4</v>
      </c>
      <c r="C12" s="162">
        <v>85</v>
      </c>
      <c r="D12" s="162"/>
      <c r="E12" s="544"/>
      <c r="F12" s="544"/>
      <c r="G12" s="158"/>
      <c r="H12" s="158"/>
      <c r="I12" s="297"/>
      <c r="J12" s="297"/>
      <c r="K12" s="457" t="str">
        <f t="shared" si="4"/>
        <v/>
      </c>
      <c r="L12" s="297"/>
      <c r="M12" s="297"/>
      <c r="N12" s="457" t="str">
        <f t="shared" si="5"/>
        <v/>
      </c>
      <c r="O12" s="297"/>
      <c r="P12" s="297"/>
      <c r="Q12" s="457" t="str">
        <f t="shared" si="6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59"/>
      <c r="AD12" s="159"/>
      <c r="AE12" s="175" t="str">
        <f t="shared" si="8"/>
        <v/>
      </c>
      <c r="AF12" s="158"/>
      <c r="AG12" s="158"/>
      <c r="AH12" s="121"/>
      <c r="AI12" s="158"/>
      <c r="AJ12" s="158"/>
      <c r="AK12" s="305"/>
      <c r="AL12" s="550">
        <v>26.5</v>
      </c>
      <c r="AM12" s="546"/>
      <c r="AN12" s="245"/>
      <c r="AO12" s="162">
        <v>980</v>
      </c>
      <c r="AP12" s="331" t="str">
        <f t="shared" si="9"/>
        <v/>
      </c>
      <c r="AQ12" s="342"/>
      <c r="AR12" s="342"/>
      <c r="AS12" s="546"/>
      <c r="AT12" s="477">
        <f t="shared" si="0"/>
        <v>3.16</v>
      </c>
      <c r="AU12" s="331" t="str">
        <f t="shared" si="10"/>
        <v/>
      </c>
      <c r="AV12" s="477" t="str">
        <f t="shared" si="11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v>1</v>
      </c>
      <c r="BS12" s="468">
        <v>40</v>
      </c>
      <c r="BT12" s="469" t="str">
        <f t="shared" si="1"/>
        <v/>
      </c>
      <c r="BU12" s="470">
        <f t="shared" si="2"/>
        <v>0.4823529411764706</v>
      </c>
      <c r="BV12" s="471"/>
      <c r="BW12" s="471"/>
      <c r="BX12" s="469" t="str">
        <f t="shared" si="3"/>
        <v/>
      </c>
      <c r="BY12" s="521">
        <v>28</v>
      </c>
      <c r="BZ12" s="467"/>
      <c r="CA12" s="467"/>
      <c r="CB12" s="522"/>
    </row>
    <row r="13" spans="1:263" s="34" customFormat="1" ht="24.9" customHeight="1" x14ac:dyDescent="0.3">
      <c r="A13" s="225" t="s">
        <v>49</v>
      </c>
      <c r="B13" s="226">
        <v>5</v>
      </c>
      <c r="C13" s="162">
        <v>92</v>
      </c>
      <c r="D13" s="162"/>
      <c r="E13" s="544">
        <v>7.55</v>
      </c>
      <c r="F13" s="544">
        <v>7.45</v>
      </c>
      <c r="G13" s="158">
        <v>3100</v>
      </c>
      <c r="H13" s="158">
        <v>2420</v>
      </c>
      <c r="I13" s="297">
        <v>317</v>
      </c>
      <c r="J13" s="297">
        <v>5</v>
      </c>
      <c r="K13" s="457">
        <f t="shared" si="4"/>
        <v>98.422712933753942</v>
      </c>
      <c r="L13" s="297"/>
      <c r="M13" s="297"/>
      <c r="N13" s="457" t="str">
        <f t="shared" si="5"/>
        <v/>
      </c>
      <c r="O13" s="297">
        <v>937</v>
      </c>
      <c r="P13" s="297">
        <v>30</v>
      </c>
      <c r="Q13" s="457">
        <f t="shared" si="6"/>
        <v>96.798292422625394</v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 t="s">
        <v>248</v>
      </c>
      <c r="AI13" s="158" t="s">
        <v>249</v>
      </c>
      <c r="AJ13" s="158" t="s">
        <v>250</v>
      </c>
      <c r="AK13" s="305" t="s">
        <v>250</v>
      </c>
      <c r="AL13" s="550">
        <v>26.4</v>
      </c>
      <c r="AM13" s="546"/>
      <c r="AN13" s="245"/>
      <c r="AO13" s="162">
        <v>980</v>
      </c>
      <c r="AP13" s="331" t="str">
        <f t="shared" si="9"/>
        <v/>
      </c>
      <c r="AQ13" s="342"/>
      <c r="AR13" s="342"/>
      <c r="AS13" s="546"/>
      <c r="AT13" s="477">
        <f t="shared" si="0"/>
        <v>3.0152671755725189</v>
      </c>
      <c r="AU13" s="331" t="str">
        <f t="shared" si="10"/>
        <v/>
      </c>
      <c r="AV13" s="477" t="str">
        <f t="shared" si="11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v>2</v>
      </c>
      <c r="BS13" s="468">
        <v>39</v>
      </c>
      <c r="BT13" s="469" t="str">
        <f t="shared" si="1"/>
        <v/>
      </c>
      <c r="BU13" s="470">
        <f t="shared" si="2"/>
        <v>0.44565217391304346</v>
      </c>
      <c r="BV13" s="471"/>
      <c r="BW13" s="471"/>
      <c r="BX13" s="469" t="str">
        <f t="shared" si="3"/>
        <v/>
      </c>
      <c r="BY13" s="521"/>
      <c r="BZ13" s="467"/>
      <c r="CA13" s="467"/>
      <c r="CB13" s="522"/>
    </row>
    <row r="14" spans="1:263" s="34" customFormat="1" ht="24.9" customHeight="1" x14ac:dyDescent="0.3">
      <c r="A14" s="223" t="s">
        <v>50</v>
      </c>
      <c r="B14" s="226">
        <v>6</v>
      </c>
      <c r="C14" s="162">
        <v>98</v>
      </c>
      <c r="D14" s="162"/>
      <c r="E14" s="544"/>
      <c r="F14" s="544"/>
      <c r="G14" s="158"/>
      <c r="H14" s="158"/>
      <c r="I14" s="297"/>
      <c r="J14" s="297"/>
      <c r="K14" s="457" t="str">
        <f t="shared" si="4"/>
        <v/>
      </c>
      <c r="L14" s="297"/>
      <c r="M14" s="297"/>
      <c r="N14" s="457" t="str">
        <f t="shared" si="5"/>
        <v/>
      </c>
      <c r="O14" s="297"/>
      <c r="P14" s="297"/>
      <c r="Q14" s="457" t="str">
        <f t="shared" si="6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59"/>
      <c r="AD14" s="159"/>
      <c r="AE14" s="175" t="str">
        <f t="shared" si="8"/>
        <v/>
      </c>
      <c r="AF14" s="158"/>
      <c r="AG14" s="158"/>
      <c r="AH14" s="121"/>
      <c r="AI14" s="158"/>
      <c r="AJ14" s="158"/>
      <c r="AK14" s="305"/>
      <c r="AL14" s="550">
        <v>26.5</v>
      </c>
      <c r="AM14" s="546">
        <v>0.36</v>
      </c>
      <c r="AN14" s="245"/>
      <c r="AO14" s="162">
        <v>980</v>
      </c>
      <c r="AP14" s="331" t="str">
        <f t="shared" si="9"/>
        <v/>
      </c>
      <c r="AQ14" s="342"/>
      <c r="AR14" s="342"/>
      <c r="AS14" s="546"/>
      <c r="AT14" s="477">
        <f t="shared" si="0"/>
        <v>1.8119266055045871</v>
      </c>
      <c r="AU14" s="331" t="str">
        <f t="shared" si="10"/>
        <v/>
      </c>
      <c r="AV14" s="477" t="str">
        <f t="shared" si="11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v>5</v>
      </c>
      <c r="BS14" s="468">
        <v>120</v>
      </c>
      <c r="BT14" s="469" t="str">
        <f t="shared" si="1"/>
        <v/>
      </c>
      <c r="BU14" s="470">
        <f t="shared" si="2"/>
        <v>1.2755102040816326</v>
      </c>
      <c r="BV14" s="471"/>
      <c r="BW14" s="471"/>
      <c r="BX14" s="469" t="str">
        <f t="shared" si="3"/>
        <v/>
      </c>
      <c r="BY14" s="521"/>
      <c r="BZ14" s="467"/>
      <c r="CA14" s="467"/>
      <c r="CB14" s="522"/>
    </row>
    <row r="15" spans="1:263" s="34" customFormat="1" ht="24.9" customHeight="1" x14ac:dyDescent="0.3">
      <c r="A15" s="225" t="s">
        <v>51</v>
      </c>
      <c r="B15" s="226">
        <v>7</v>
      </c>
      <c r="C15" s="162">
        <v>98</v>
      </c>
      <c r="D15" s="162"/>
      <c r="E15" s="544"/>
      <c r="F15" s="544"/>
      <c r="G15" s="158"/>
      <c r="H15" s="158"/>
      <c r="I15" s="297"/>
      <c r="J15" s="297"/>
      <c r="K15" s="457" t="str">
        <f t="shared" si="4"/>
        <v/>
      </c>
      <c r="L15" s="297"/>
      <c r="M15" s="297"/>
      <c r="N15" s="457" t="str">
        <f t="shared" si="5"/>
        <v/>
      </c>
      <c r="O15" s="297"/>
      <c r="P15" s="297"/>
      <c r="Q15" s="457" t="str">
        <f t="shared" si="6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59"/>
      <c r="AD15" s="159"/>
      <c r="AE15" s="175" t="str">
        <f t="shared" si="8"/>
        <v/>
      </c>
      <c r="AF15" s="158"/>
      <c r="AG15" s="158"/>
      <c r="AH15" s="121"/>
      <c r="AI15" s="158"/>
      <c r="AJ15" s="158"/>
      <c r="AK15" s="305"/>
      <c r="AL15" s="550"/>
      <c r="AM15" s="546"/>
      <c r="AN15" s="245"/>
      <c r="AO15" s="162"/>
      <c r="AP15" s="331" t="str">
        <f t="shared" si="9"/>
        <v/>
      </c>
      <c r="AQ15" s="342"/>
      <c r="AR15" s="342"/>
      <c r="AS15" s="546"/>
      <c r="AT15" s="477">
        <f t="shared" si="0"/>
        <v>4.0306122448979593</v>
      </c>
      <c r="AU15" s="331" t="str">
        <f t="shared" si="10"/>
        <v/>
      </c>
      <c r="AV15" s="477" t="str">
        <f t="shared" si="11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/>
      <c r="BS15" s="468"/>
      <c r="BT15" s="469" t="str">
        <f t="shared" si="1"/>
        <v/>
      </c>
      <c r="BU15" s="470">
        <f t="shared" si="2"/>
        <v>0</v>
      </c>
      <c r="BV15" s="471"/>
      <c r="BW15" s="471"/>
      <c r="BX15" s="469" t="str">
        <f t="shared" si="3"/>
        <v/>
      </c>
      <c r="BY15" s="521"/>
      <c r="BZ15" s="467"/>
      <c r="CA15" s="467"/>
      <c r="CB15" s="522"/>
    </row>
    <row r="16" spans="1:263" s="34" customFormat="1" ht="24.9" customHeight="1" x14ac:dyDescent="0.3">
      <c r="A16" s="225" t="s">
        <v>52</v>
      </c>
      <c r="B16" s="226">
        <v>8</v>
      </c>
      <c r="C16" s="162">
        <v>99</v>
      </c>
      <c r="D16" s="162"/>
      <c r="E16" s="544"/>
      <c r="F16" s="544"/>
      <c r="G16" s="158"/>
      <c r="H16" s="158"/>
      <c r="I16" s="297"/>
      <c r="J16" s="297"/>
      <c r="K16" s="457" t="str">
        <f t="shared" si="4"/>
        <v/>
      </c>
      <c r="L16" s="297"/>
      <c r="M16" s="297"/>
      <c r="N16" s="457" t="str">
        <f t="shared" si="5"/>
        <v/>
      </c>
      <c r="O16" s="297"/>
      <c r="P16" s="297"/>
      <c r="Q16" s="457" t="str">
        <f t="shared" si="6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/>
      <c r="AI16" s="158"/>
      <c r="AJ16" s="158"/>
      <c r="AK16" s="305"/>
      <c r="AL16" s="550"/>
      <c r="AM16" s="546"/>
      <c r="AN16" s="245"/>
      <c r="AO16" s="162"/>
      <c r="AP16" s="331" t="str">
        <f t="shared" si="9"/>
        <v/>
      </c>
      <c r="AQ16" s="342"/>
      <c r="AR16" s="342"/>
      <c r="AS16" s="546"/>
      <c r="AT16" s="477">
        <f t="shared" si="0"/>
        <v>3.9898989898989901</v>
      </c>
      <c r="AU16" s="331" t="str">
        <f t="shared" si="10"/>
        <v/>
      </c>
      <c r="AV16" s="477" t="str">
        <f t="shared" si="11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/>
      <c r="BS16" s="468"/>
      <c r="BT16" s="469" t="str">
        <f t="shared" si="1"/>
        <v/>
      </c>
      <c r="BU16" s="470">
        <f t="shared" si="2"/>
        <v>0</v>
      </c>
      <c r="BV16" s="471"/>
      <c r="BW16" s="471"/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53</v>
      </c>
      <c r="B17" s="226">
        <v>9</v>
      </c>
      <c r="C17" s="162">
        <v>86</v>
      </c>
      <c r="D17" s="162"/>
      <c r="E17" s="544">
        <v>7.31</v>
      </c>
      <c r="F17" s="544">
        <v>7.27</v>
      </c>
      <c r="G17" s="158">
        <v>3370</v>
      </c>
      <c r="H17" s="158">
        <v>2450</v>
      </c>
      <c r="I17" s="297">
        <v>723</v>
      </c>
      <c r="J17" s="297">
        <v>3.3</v>
      </c>
      <c r="K17" s="457">
        <f t="shared" si="4"/>
        <v>99.543568464730299</v>
      </c>
      <c r="L17" s="297">
        <v>769.8</v>
      </c>
      <c r="M17" s="297">
        <v>5.2</v>
      </c>
      <c r="N17" s="457">
        <f t="shared" si="5"/>
        <v>99.324499870096133</v>
      </c>
      <c r="O17" s="297">
        <v>1283</v>
      </c>
      <c r="P17" s="297">
        <v>26</v>
      </c>
      <c r="Q17" s="457">
        <f t="shared" si="6"/>
        <v>97.973499610288385</v>
      </c>
      <c r="R17" s="159">
        <v>108</v>
      </c>
      <c r="S17" s="159">
        <v>4</v>
      </c>
      <c r="T17" s="159">
        <v>60.4</v>
      </c>
      <c r="U17" s="159">
        <v>3.2</v>
      </c>
      <c r="V17" s="159">
        <v>1.1000000000000001</v>
      </c>
      <c r="W17" s="159">
        <v>0.6</v>
      </c>
      <c r="X17" s="159">
        <v>0</v>
      </c>
      <c r="Y17" s="159">
        <v>0</v>
      </c>
      <c r="Z17" s="331">
        <f t="shared" si="12"/>
        <v>109.1</v>
      </c>
      <c r="AA17" s="331">
        <f t="shared" si="12"/>
        <v>4.5999999999999996</v>
      </c>
      <c r="AB17" s="330">
        <f t="shared" si="7"/>
        <v>95.783684692942259</v>
      </c>
      <c r="AC17" s="159">
        <v>7.8</v>
      </c>
      <c r="AD17" s="159">
        <v>3.4</v>
      </c>
      <c r="AE17" s="175">
        <f t="shared" si="8"/>
        <v>56.410256410256423</v>
      </c>
      <c r="AF17" s="158"/>
      <c r="AG17" s="158"/>
      <c r="AH17" s="121" t="s">
        <v>248</v>
      </c>
      <c r="AI17" s="158" t="s">
        <v>249</v>
      </c>
      <c r="AJ17" s="158" t="s">
        <v>250</v>
      </c>
      <c r="AK17" s="305" t="s">
        <v>250</v>
      </c>
      <c r="AL17" s="550">
        <v>26.7</v>
      </c>
      <c r="AM17" s="546">
        <v>0.43</v>
      </c>
      <c r="AN17" s="245"/>
      <c r="AO17" s="162">
        <v>940</v>
      </c>
      <c r="AP17" s="331">
        <f t="shared" si="9"/>
        <v>218.6046511627907</v>
      </c>
      <c r="AQ17" s="342">
        <v>4300</v>
      </c>
      <c r="AR17" s="342">
        <v>14833</v>
      </c>
      <c r="AS17" s="546">
        <v>81.489999999999995</v>
      </c>
      <c r="AT17" s="477">
        <f t="shared" si="0"/>
        <v>3.1102362204724407</v>
      </c>
      <c r="AU17" s="331">
        <f t="shared" si="10"/>
        <v>112.35843564775614</v>
      </c>
      <c r="AV17" s="477">
        <f t="shared" si="11"/>
        <v>0.17902325581395348</v>
      </c>
      <c r="AW17" s="312"/>
      <c r="AX17" s="164"/>
      <c r="AY17" s="313"/>
      <c r="AZ17" s="355"/>
      <c r="BA17" s="356"/>
      <c r="BB17" s="356">
        <v>1.66</v>
      </c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1</v>
      </c>
      <c r="BS17" s="468">
        <v>41</v>
      </c>
      <c r="BT17" s="469">
        <f t="shared" si="1"/>
        <v>13104.761904761905</v>
      </c>
      <c r="BU17" s="470">
        <f t="shared" si="2"/>
        <v>0.48837209302325579</v>
      </c>
      <c r="BV17" s="471">
        <v>2</v>
      </c>
      <c r="BW17" s="471">
        <v>540</v>
      </c>
      <c r="BX17" s="469">
        <f t="shared" si="3"/>
        <v>251.16279069767441</v>
      </c>
      <c r="BY17" s="521"/>
      <c r="BZ17" s="467"/>
      <c r="CA17" s="467">
        <v>1.66</v>
      </c>
      <c r="CB17" s="522"/>
    </row>
    <row r="18" spans="1:80" s="34" customFormat="1" ht="24.9" customHeight="1" x14ac:dyDescent="0.3">
      <c r="A18" s="225" t="s">
        <v>47</v>
      </c>
      <c r="B18" s="226">
        <v>10</v>
      </c>
      <c r="C18" s="162">
        <v>88</v>
      </c>
      <c r="D18" s="162"/>
      <c r="E18" s="544"/>
      <c r="F18" s="544"/>
      <c r="G18" s="158"/>
      <c r="H18" s="158"/>
      <c r="I18" s="297"/>
      <c r="J18" s="297"/>
      <c r="K18" s="457" t="str">
        <f t="shared" si="4"/>
        <v/>
      </c>
      <c r="L18" s="297"/>
      <c r="M18" s="297"/>
      <c r="N18" s="457" t="str">
        <f t="shared" si="5"/>
        <v/>
      </c>
      <c r="O18" s="297"/>
      <c r="P18" s="297"/>
      <c r="Q18" s="457" t="str">
        <f t="shared" si="6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59"/>
      <c r="AD18" s="159"/>
      <c r="AE18" s="175" t="str">
        <f t="shared" si="8"/>
        <v/>
      </c>
      <c r="AF18" s="158"/>
      <c r="AG18" s="158"/>
      <c r="AH18" s="121"/>
      <c r="AI18" s="158"/>
      <c r="AJ18" s="158"/>
      <c r="AK18" s="305"/>
      <c r="AL18" s="550">
        <v>26.4</v>
      </c>
      <c r="AM18" s="546">
        <v>0.45</v>
      </c>
      <c r="AN18" s="245"/>
      <c r="AO18" s="162">
        <v>960</v>
      </c>
      <c r="AP18" s="331" t="str">
        <f t="shared" si="9"/>
        <v/>
      </c>
      <c r="AQ18" s="342"/>
      <c r="AR18" s="342"/>
      <c r="AS18" s="546"/>
      <c r="AT18" s="477">
        <f t="shared" si="0"/>
        <v>3.0620155038759691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2</v>
      </c>
      <c r="BS18" s="468">
        <v>41</v>
      </c>
      <c r="BT18" s="469" t="str">
        <f t="shared" si="1"/>
        <v/>
      </c>
      <c r="BU18" s="470">
        <f t="shared" si="2"/>
        <v>0.48863636363636365</v>
      </c>
      <c r="BV18" s="471">
        <v>2</v>
      </c>
      <c r="BW18" s="471">
        <v>560</v>
      </c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48</v>
      </c>
      <c r="B19" s="226">
        <v>11</v>
      </c>
      <c r="C19" s="162">
        <v>93</v>
      </c>
      <c r="D19" s="162"/>
      <c r="E19" s="544">
        <v>7.2</v>
      </c>
      <c r="F19" s="544">
        <v>7.3</v>
      </c>
      <c r="G19" s="158">
        <v>3250</v>
      </c>
      <c r="H19" s="158">
        <v>1980</v>
      </c>
      <c r="I19" s="297">
        <v>260</v>
      </c>
      <c r="J19" s="297">
        <v>6.6</v>
      </c>
      <c r="K19" s="457">
        <f t="shared" si="4"/>
        <v>97.461538461538467</v>
      </c>
      <c r="L19" s="297">
        <v>394</v>
      </c>
      <c r="M19" s="297">
        <v>6.9</v>
      </c>
      <c r="N19" s="457">
        <f t="shared" si="5"/>
        <v>98.248730964467015</v>
      </c>
      <c r="O19" s="297">
        <v>787</v>
      </c>
      <c r="P19" s="297">
        <v>35</v>
      </c>
      <c r="Q19" s="457">
        <f t="shared" si="6"/>
        <v>95.552731893265559</v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59"/>
      <c r="AD19" s="159"/>
      <c r="AE19" s="175" t="str">
        <f t="shared" si="8"/>
        <v/>
      </c>
      <c r="AF19" s="158"/>
      <c r="AG19" s="158"/>
      <c r="AH19" s="121" t="s">
        <v>248</v>
      </c>
      <c r="AI19" s="158" t="s">
        <v>251</v>
      </c>
      <c r="AJ19" s="158" t="s">
        <v>250</v>
      </c>
      <c r="AK19" s="305" t="s">
        <v>250</v>
      </c>
      <c r="AL19" s="550">
        <v>26</v>
      </c>
      <c r="AM19" s="546">
        <v>0.68</v>
      </c>
      <c r="AN19" s="245"/>
      <c r="AO19" s="162">
        <v>970</v>
      </c>
      <c r="AP19" s="331" t="str">
        <f t="shared" si="9"/>
        <v/>
      </c>
      <c r="AQ19" s="342"/>
      <c r="AR19" s="342"/>
      <c r="AS19" s="546"/>
      <c r="AT19" s="477">
        <f t="shared" si="0"/>
        <v>2.2832369942196533</v>
      </c>
      <c r="AU19" s="331" t="str">
        <f t="shared" si="10"/>
        <v/>
      </c>
      <c r="AV19" s="477" t="str">
        <f t="shared" si="11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>
        <v>4</v>
      </c>
      <c r="BS19" s="468">
        <v>80</v>
      </c>
      <c r="BT19" s="469" t="str">
        <f t="shared" si="1"/>
        <v/>
      </c>
      <c r="BU19" s="470">
        <f t="shared" si="2"/>
        <v>0.90322580645161288</v>
      </c>
      <c r="BV19" s="471">
        <v>2</v>
      </c>
      <c r="BW19" s="471">
        <v>670</v>
      </c>
      <c r="BX19" s="469" t="str">
        <f t="shared" si="3"/>
        <v/>
      </c>
      <c r="BY19" s="521">
        <v>6</v>
      </c>
      <c r="BZ19" s="467"/>
      <c r="CA19" s="467"/>
      <c r="CB19" s="522"/>
    </row>
    <row r="20" spans="1:80" s="34" customFormat="1" ht="24.9" customHeight="1" x14ac:dyDescent="0.3">
      <c r="A20" s="225" t="s">
        <v>49</v>
      </c>
      <c r="B20" s="226">
        <v>12</v>
      </c>
      <c r="C20" s="162">
        <v>94</v>
      </c>
      <c r="D20" s="162"/>
      <c r="E20" s="544"/>
      <c r="F20" s="544"/>
      <c r="G20" s="158"/>
      <c r="H20" s="158"/>
      <c r="I20" s="297"/>
      <c r="J20" s="297"/>
      <c r="K20" s="457" t="str">
        <f t="shared" si="4"/>
        <v/>
      </c>
      <c r="L20" s="297"/>
      <c r="M20" s="297"/>
      <c r="N20" s="457" t="str">
        <f t="shared" si="5"/>
        <v/>
      </c>
      <c r="O20" s="297"/>
      <c r="P20" s="297"/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59"/>
      <c r="AD20" s="159"/>
      <c r="AE20" s="175" t="str">
        <f t="shared" si="8"/>
        <v/>
      </c>
      <c r="AF20" s="158"/>
      <c r="AG20" s="158"/>
      <c r="AH20" s="121"/>
      <c r="AI20" s="158"/>
      <c r="AJ20" s="158"/>
      <c r="AK20" s="305"/>
      <c r="AL20" s="550"/>
      <c r="AM20" s="546"/>
      <c r="AN20" s="245"/>
      <c r="AO20" s="162"/>
      <c r="AP20" s="331" t="str">
        <f t="shared" si="9"/>
        <v/>
      </c>
      <c r="AQ20" s="342"/>
      <c r="AR20" s="342"/>
      <c r="AS20" s="546"/>
      <c r="AT20" s="477">
        <f t="shared" si="0"/>
        <v>4.2021276595744679</v>
      </c>
      <c r="AU20" s="331" t="str">
        <f t="shared" si="10"/>
        <v/>
      </c>
      <c r="AV20" s="477" t="str">
        <f t="shared" si="11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/>
      <c r="BS20" s="468"/>
      <c r="BT20" s="469" t="str">
        <f t="shared" si="1"/>
        <v/>
      </c>
      <c r="BU20" s="470">
        <f t="shared" si="2"/>
        <v>0</v>
      </c>
      <c r="BV20" s="471"/>
      <c r="BW20" s="471"/>
      <c r="BX20" s="469" t="str">
        <f t="shared" si="3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50</v>
      </c>
      <c r="B21" s="226">
        <v>13</v>
      </c>
      <c r="C21" s="162">
        <v>102</v>
      </c>
      <c r="D21" s="162"/>
      <c r="E21" s="544">
        <v>7.32</v>
      </c>
      <c r="F21" s="544">
        <v>7.3</v>
      </c>
      <c r="G21" s="158">
        <v>3170</v>
      </c>
      <c r="H21" s="158">
        <v>2020</v>
      </c>
      <c r="I21" s="297">
        <v>287</v>
      </c>
      <c r="J21" s="297">
        <v>6</v>
      </c>
      <c r="K21" s="457">
        <f t="shared" si="4"/>
        <v>97.909407665505228</v>
      </c>
      <c r="L21" s="297"/>
      <c r="M21" s="297"/>
      <c r="N21" s="457" t="str">
        <f t="shared" si="5"/>
        <v/>
      </c>
      <c r="O21" s="297">
        <v>763</v>
      </c>
      <c r="P21" s="297">
        <v>37</v>
      </c>
      <c r="Q21" s="457">
        <f t="shared" si="6"/>
        <v>95.150720838794228</v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59"/>
      <c r="AD21" s="159"/>
      <c r="AE21" s="175" t="str">
        <f t="shared" si="8"/>
        <v/>
      </c>
      <c r="AF21" s="158"/>
      <c r="AG21" s="158"/>
      <c r="AH21" s="121" t="s">
        <v>248</v>
      </c>
      <c r="AI21" s="158" t="s">
        <v>249</v>
      </c>
      <c r="AJ21" s="158" t="s">
        <v>250</v>
      </c>
      <c r="AK21" s="305" t="s">
        <v>250</v>
      </c>
      <c r="AL21" s="550">
        <v>25.6</v>
      </c>
      <c r="AM21" s="546">
        <v>0.89</v>
      </c>
      <c r="AN21" s="245"/>
      <c r="AO21" s="162">
        <v>960</v>
      </c>
      <c r="AP21" s="331" t="str">
        <f t="shared" si="9"/>
        <v/>
      </c>
      <c r="AQ21" s="342"/>
      <c r="AR21" s="342"/>
      <c r="AS21" s="546"/>
      <c r="AT21" s="477">
        <f t="shared" si="0"/>
        <v>1.8036529680365296</v>
      </c>
      <c r="AU21" s="331" t="str">
        <f t="shared" si="10"/>
        <v/>
      </c>
      <c r="AV21" s="477" t="str">
        <f t="shared" si="11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5</v>
      </c>
      <c r="BS21" s="468">
        <v>117</v>
      </c>
      <c r="BT21" s="469" t="str">
        <f t="shared" si="1"/>
        <v/>
      </c>
      <c r="BU21" s="470">
        <f t="shared" si="2"/>
        <v>1.196078431372549</v>
      </c>
      <c r="BV21" s="471">
        <v>2</v>
      </c>
      <c r="BW21" s="471">
        <v>560</v>
      </c>
      <c r="BX21" s="469" t="str">
        <f t="shared" si="3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51</v>
      </c>
      <c r="B22" s="226">
        <v>14</v>
      </c>
      <c r="C22" s="162">
        <v>103</v>
      </c>
      <c r="D22" s="162"/>
      <c r="E22" s="544"/>
      <c r="F22" s="544"/>
      <c r="G22" s="158"/>
      <c r="H22" s="158"/>
      <c r="I22" s="297"/>
      <c r="J22" s="297"/>
      <c r="K22" s="457" t="str">
        <f t="shared" si="4"/>
        <v/>
      </c>
      <c r="L22" s="297"/>
      <c r="M22" s="297"/>
      <c r="N22" s="457" t="str">
        <f t="shared" si="5"/>
        <v/>
      </c>
      <c r="O22" s="297"/>
      <c r="P22" s="297"/>
      <c r="Q22" s="457" t="str">
        <f t="shared" si="6"/>
        <v/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59"/>
      <c r="AD22" s="159"/>
      <c r="AE22" s="175" t="str">
        <f t="shared" si="8"/>
        <v/>
      </c>
      <c r="AF22" s="158"/>
      <c r="AG22" s="158"/>
      <c r="AH22" s="121"/>
      <c r="AI22" s="158"/>
      <c r="AJ22" s="158"/>
      <c r="AK22" s="305"/>
      <c r="AL22" s="550"/>
      <c r="AM22" s="546"/>
      <c r="AN22" s="245"/>
      <c r="AO22" s="162"/>
      <c r="AP22" s="331" t="str">
        <f t="shared" si="9"/>
        <v/>
      </c>
      <c r="AQ22" s="342"/>
      <c r="AR22" s="342"/>
      <c r="AS22" s="546"/>
      <c r="AT22" s="477">
        <f t="shared" si="0"/>
        <v>3.8349514563106797</v>
      </c>
      <c r="AU22" s="331" t="str">
        <f t="shared" si="10"/>
        <v/>
      </c>
      <c r="AV22" s="477" t="str">
        <f t="shared" si="11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/>
      <c r="BS22" s="468"/>
      <c r="BT22" s="469" t="str">
        <f t="shared" si="1"/>
        <v/>
      </c>
      <c r="BU22" s="470">
        <f t="shared" si="2"/>
        <v>0</v>
      </c>
      <c r="BV22" s="471"/>
      <c r="BW22" s="471"/>
      <c r="BX22" s="469" t="str">
        <f t="shared" si="3"/>
        <v/>
      </c>
      <c r="BY22" s="521"/>
      <c r="BZ22" s="467"/>
      <c r="CA22" s="467"/>
      <c r="CB22" s="522"/>
    </row>
    <row r="23" spans="1:80" s="34" customFormat="1" ht="24.9" customHeight="1" x14ac:dyDescent="0.3">
      <c r="A23" s="225" t="s">
        <v>52</v>
      </c>
      <c r="B23" s="226">
        <v>15</v>
      </c>
      <c r="C23" s="162">
        <v>103</v>
      </c>
      <c r="D23" s="162"/>
      <c r="E23" s="544"/>
      <c r="F23" s="544"/>
      <c r="G23" s="158"/>
      <c r="H23" s="158"/>
      <c r="I23" s="297"/>
      <c r="J23" s="297"/>
      <c r="K23" s="457" t="str">
        <f t="shared" si="4"/>
        <v/>
      </c>
      <c r="L23" s="297"/>
      <c r="M23" s="297"/>
      <c r="N23" s="457" t="str">
        <f t="shared" si="5"/>
        <v/>
      </c>
      <c r="O23" s="297"/>
      <c r="P23" s="297"/>
      <c r="Q23" s="457" t="str">
        <f t="shared" si="6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/>
      <c r="AI23" s="158"/>
      <c r="AJ23" s="158"/>
      <c r="AK23" s="305"/>
      <c r="AL23" s="550"/>
      <c r="AM23" s="546"/>
      <c r="AN23" s="245"/>
      <c r="AO23" s="162"/>
      <c r="AP23" s="331" t="str">
        <f t="shared" si="9"/>
        <v/>
      </c>
      <c r="AQ23" s="342"/>
      <c r="AR23" s="342"/>
      <c r="AS23" s="546"/>
      <c r="AT23" s="477">
        <f t="shared" si="0"/>
        <v>3.8349514563106797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/>
      <c r="BS23" s="468"/>
      <c r="BT23" s="469" t="str">
        <f t="shared" si="1"/>
        <v/>
      </c>
      <c r="BU23" s="470">
        <f t="shared" si="2"/>
        <v>0</v>
      </c>
      <c r="BV23" s="471"/>
      <c r="BW23" s="471"/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53</v>
      </c>
      <c r="B24" s="226">
        <v>16</v>
      </c>
      <c r="C24" s="162">
        <v>100</v>
      </c>
      <c r="D24" s="162"/>
      <c r="E24" s="544">
        <v>7.36</v>
      </c>
      <c r="F24" s="544">
        <v>7.36</v>
      </c>
      <c r="G24" s="158">
        <v>2350</v>
      </c>
      <c r="H24" s="158">
        <v>2460</v>
      </c>
      <c r="I24" s="297">
        <v>298</v>
      </c>
      <c r="J24" s="297">
        <v>5</v>
      </c>
      <c r="K24" s="457">
        <f t="shared" si="4"/>
        <v>98.322147651006702</v>
      </c>
      <c r="L24" s="297">
        <v>451.2</v>
      </c>
      <c r="M24" s="297">
        <v>7.2</v>
      </c>
      <c r="N24" s="457">
        <f t="shared" si="5"/>
        <v>98.40425531914893</v>
      </c>
      <c r="O24" s="297">
        <v>752</v>
      </c>
      <c r="P24" s="297">
        <v>36</v>
      </c>
      <c r="Q24" s="457">
        <f t="shared" si="6"/>
        <v>95.212765957446805</v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 t="s">
        <v>248</v>
      </c>
      <c r="AI24" s="158" t="s">
        <v>249</v>
      </c>
      <c r="AJ24" s="158" t="s">
        <v>250</v>
      </c>
      <c r="AK24" s="305" t="s">
        <v>250</v>
      </c>
      <c r="AL24" s="550">
        <v>25.4</v>
      </c>
      <c r="AM24" s="546">
        <v>0.31</v>
      </c>
      <c r="AN24" s="245"/>
      <c r="AO24" s="162">
        <v>900</v>
      </c>
      <c r="AP24" s="331">
        <f t="shared" si="9"/>
        <v>210.28037383177571</v>
      </c>
      <c r="AQ24" s="342">
        <v>4280</v>
      </c>
      <c r="AR24" s="342">
        <v>13200</v>
      </c>
      <c r="AS24" s="546">
        <v>81.31</v>
      </c>
      <c r="AT24" s="477">
        <f t="shared" si="0"/>
        <v>2.7816901408450705</v>
      </c>
      <c r="AU24" s="331">
        <f t="shared" si="10"/>
        <v>62.847583643122675</v>
      </c>
      <c r="AV24" s="477">
        <f t="shared" si="11"/>
        <v>0.10542056074766355</v>
      </c>
      <c r="AW24" s="312"/>
      <c r="AX24" s="164"/>
      <c r="AY24" s="313"/>
      <c r="AZ24" s="355"/>
      <c r="BA24" s="356"/>
      <c r="BB24" s="356">
        <v>1.55</v>
      </c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2</v>
      </c>
      <c r="BS24" s="468">
        <v>42</v>
      </c>
      <c r="BT24" s="469">
        <f t="shared" si="1"/>
        <v>14007.272727272726</v>
      </c>
      <c r="BU24" s="470">
        <f t="shared" si="2"/>
        <v>0.44</v>
      </c>
      <c r="BV24" s="471">
        <v>2</v>
      </c>
      <c r="BW24" s="471">
        <v>450</v>
      </c>
      <c r="BX24" s="469">
        <f t="shared" si="3"/>
        <v>210.28037383177571</v>
      </c>
      <c r="BY24" s="521"/>
      <c r="BZ24" s="467"/>
      <c r="CA24" s="467">
        <v>1.55</v>
      </c>
      <c r="CB24" s="522"/>
    </row>
    <row r="25" spans="1:80" s="34" customFormat="1" ht="24.9" customHeight="1" x14ac:dyDescent="0.3">
      <c r="A25" s="225" t="s">
        <v>47</v>
      </c>
      <c r="B25" s="226">
        <v>17</v>
      </c>
      <c r="C25" s="162">
        <v>89</v>
      </c>
      <c r="D25" s="162"/>
      <c r="E25" s="544"/>
      <c r="F25" s="544"/>
      <c r="G25" s="158"/>
      <c r="H25" s="158"/>
      <c r="I25" s="297"/>
      <c r="J25" s="297"/>
      <c r="K25" s="457" t="str">
        <f t="shared" si="4"/>
        <v/>
      </c>
      <c r="L25" s="297"/>
      <c r="M25" s="297"/>
      <c r="N25" s="457" t="str">
        <f t="shared" si="5"/>
        <v/>
      </c>
      <c r="O25" s="297"/>
      <c r="P25" s="297"/>
      <c r="Q25" s="457" t="str">
        <f t="shared" si="6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59"/>
      <c r="AD25" s="159"/>
      <c r="AE25" s="175" t="str">
        <f t="shared" si="8"/>
        <v/>
      </c>
      <c r="AF25" s="158"/>
      <c r="AG25" s="158"/>
      <c r="AH25" s="121"/>
      <c r="AI25" s="158"/>
      <c r="AJ25" s="158"/>
      <c r="AK25" s="305"/>
      <c r="AL25" s="550">
        <v>25.3</v>
      </c>
      <c r="AM25" s="546">
        <v>0.52</v>
      </c>
      <c r="AN25" s="245"/>
      <c r="AO25" s="162">
        <v>930</v>
      </c>
      <c r="AP25" s="331" t="str">
        <f t="shared" si="9"/>
        <v/>
      </c>
      <c r="AQ25" s="342"/>
      <c r="AR25" s="342"/>
      <c r="AS25" s="546"/>
      <c r="AT25" s="477">
        <f t="shared" si="0"/>
        <v>3.0859375</v>
      </c>
      <c r="AU25" s="331" t="str">
        <f t="shared" si="10"/>
        <v/>
      </c>
      <c r="AV25" s="477" t="str">
        <f t="shared" si="11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1</v>
      </c>
      <c r="BS25" s="468">
        <v>39</v>
      </c>
      <c r="BT25" s="469" t="str">
        <f t="shared" si="1"/>
        <v/>
      </c>
      <c r="BU25" s="470">
        <f t="shared" si="2"/>
        <v>0.449438202247191</v>
      </c>
      <c r="BV25" s="471">
        <v>2</v>
      </c>
      <c r="BW25" s="471">
        <v>530</v>
      </c>
      <c r="BX25" s="469" t="str">
        <f t="shared" si="3"/>
        <v/>
      </c>
      <c r="BY25" s="521"/>
      <c r="BZ25" s="467"/>
      <c r="CA25" s="467"/>
      <c r="CB25" s="522"/>
    </row>
    <row r="26" spans="1:80" s="34" customFormat="1" ht="24.9" customHeight="1" x14ac:dyDescent="0.3">
      <c r="A26" s="225" t="s">
        <v>48</v>
      </c>
      <c r="B26" s="226">
        <v>18</v>
      </c>
      <c r="C26" s="162">
        <v>87</v>
      </c>
      <c r="D26" s="162"/>
      <c r="E26" s="544"/>
      <c r="F26" s="544">
        <v>7</v>
      </c>
      <c r="G26" s="158"/>
      <c r="H26" s="158">
        <v>2230</v>
      </c>
      <c r="I26" s="297"/>
      <c r="J26" s="297">
        <v>8</v>
      </c>
      <c r="K26" s="457" t="str">
        <f t="shared" si="4"/>
        <v/>
      </c>
      <c r="L26" s="297"/>
      <c r="M26" s="297">
        <v>5</v>
      </c>
      <c r="N26" s="457" t="str">
        <f t="shared" si="5"/>
        <v/>
      </c>
      <c r="O26" s="297"/>
      <c r="P26" s="297">
        <v>10</v>
      </c>
      <c r="Q26" s="457" t="str">
        <f t="shared" si="6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59"/>
      <c r="AD26" s="159"/>
      <c r="AE26" s="175" t="str">
        <f t="shared" si="8"/>
        <v/>
      </c>
      <c r="AF26" s="158"/>
      <c r="AG26" s="158"/>
      <c r="AH26" s="121" t="s">
        <v>248</v>
      </c>
      <c r="AI26" s="158" t="s">
        <v>251</v>
      </c>
      <c r="AJ26" s="158" t="s">
        <v>250</v>
      </c>
      <c r="AK26" s="305" t="s">
        <v>250</v>
      </c>
      <c r="AL26" s="550">
        <v>25.2</v>
      </c>
      <c r="AM26" s="546">
        <v>0.51</v>
      </c>
      <c r="AN26" s="245"/>
      <c r="AO26" s="162">
        <v>930</v>
      </c>
      <c r="AP26" s="331" t="str">
        <f t="shared" si="9"/>
        <v/>
      </c>
      <c r="AQ26" s="342"/>
      <c r="AR26" s="342"/>
      <c r="AS26" s="546"/>
      <c r="AT26" s="477">
        <f t="shared" si="0"/>
        <v>3.0620155038759691</v>
      </c>
      <c r="AU26" s="331" t="str">
        <f t="shared" si="10"/>
        <v/>
      </c>
      <c r="AV26" s="477" t="str">
        <f t="shared" si="11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v>2</v>
      </c>
      <c r="BS26" s="468">
        <v>42</v>
      </c>
      <c r="BT26" s="469" t="str">
        <f t="shared" si="1"/>
        <v/>
      </c>
      <c r="BU26" s="470">
        <f t="shared" si="2"/>
        <v>0.50574712643678166</v>
      </c>
      <c r="BV26" s="471"/>
      <c r="BW26" s="471"/>
      <c r="BX26" s="469" t="str">
        <f t="shared" si="3"/>
        <v/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49</v>
      </c>
      <c r="B27" s="226">
        <v>19</v>
      </c>
      <c r="C27" s="162">
        <v>273</v>
      </c>
      <c r="D27" s="162"/>
      <c r="E27" s="544">
        <v>7.61</v>
      </c>
      <c r="F27" s="544">
        <v>7.31</v>
      </c>
      <c r="G27" s="158">
        <v>2987</v>
      </c>
      <c r="H27" s="158">
        <v>2170</v>
      </c>
      <c r="I27" s="297">
        <v>321</v>
      </c>
      <c r="J27" s="297">
        <v>8</v>
      </c>
      <c r="K27" s="457">
        <f t="shared" si="4"/>
        <v>97.507788161993773</v>
      </c>
      <c r="L27" s="297"/>
      <c r="M27" s="297"/>
      <c r="N27" s="457" t="str">
        <f t="shared" si="5"/>
        <v/>
      </c>
      <c r="O27" s="297">
        <v>797</v>
      </c>
      <c r="P27" s="297">
        <v>41</v>
      </c>
      <c r="Q27" s="457">
        <f t="shared" si="6"/>
        <v>94.855708908406527</v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59"/>
      <c r="AD27" s="159"/>
      <c r="AE27" s="175" t="str">
        <f t="shared" si="8"/>
        <v/>
      </c>
      <c r="AF27" s="158"/>
      <c r="AG27" s="158"/>
      <c r="AH27" s="121" t="s">
        <v>248</v>
      </c>
      <c r="AI27" s="158" t="s">
        <v>249</v>
      </c>
      <c r="AJ27" s="158" t="s">
        <v>250</v>
      </c>
      <c r="AK27" s="305" t="s">
        <v>250</v>
      </c>
      <c r="AL27" s="550">
        <v>25.1</v>
      </c>
      <c r="AM27" s="546">
        <v>0.3</v>
      </c>
      <c r="AN27" s="245"/>
      <c r="AO27" s="162">
        <v>900</v>
      </c>
      <c r="AP27" s="331" t="str">
        <f t="shared" si="9"/>
        <v/>
      </c>
      <c r="AQ27" s="342"/>
      <c r="AR27" s="342"/>
      <c r="AS27" s="546"/>
      <c r="AT27" s="477">
        <f t="shared" si="0"/>
        <v>1.266025641025641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v>2</v>
      </c>
      <c r="BS27" s="468">
        <v>39</v>
      </c>
      <c r="BT27" s="469" t="str">
        <f t="shared" si="1"/>
        <v/>
      </c>
      <c r="BU27" s="470">
        <f t="shared" si="2"/>
        <v>0.15018315018315018</v>
      </c>
      <c r="BV27" s="471">
        <v>2</v>
      </c>
      <c r="BW27" s="471">
        <v>450</v>
      </c>
      <c r="BX27" s="469" t="str">
        <f t="shared" si="3"/>
        <v/>
      </c>
      <c r="BY27" s="521">
        <v>6</v>
      </c>
      <c r="BZ27" s="467"/>
      <c r="CA27" s="467"/>
      <c r="CB27" s="522"/>
    </row>
    <row r="28" spans="1:80" s="34" customFormat="1" ht="24.9" customHeight="1" x14ac:dyDescent="0.3">
      <c r="A28" s="225" t="s">
        <v>50</v>
      </c>
      <c r="B28" s="226">
        <v>20</v>
      </c>
      <c r="C28" s="162">
        <v>100</v>
      </c>
      <c r="D28" s="162"/>
      <c r="E28" s="544"/>
      <c r="F28" s="544"/>
      <c r="G28" s="158"/>
      <c r="H28" s="158"/>
      <c r="I28" s="297"/>
      <c r="J28" s="297"/>
      <c r="K28" s="457" t="str">
        <f t="shared" si="4"/>
        <v/>
      </c>
      <c r="L28" s="297"/>
      <c r="M28" s="297"/>
      <c r="N28" s="457" t="str">
        <f t="shared" si="5"/>
        <v/>
      </c>
      <c r="O28" s="297"/>
      <c r="P28" s="297"/>
      <c r="Q28" s="457" t="str">
        <f t="shared" si="6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/>
      <c r="AI28" s="158"/>
      <c r="AJ28" s="158"/>
      <c r="AK28" s="305"/>
      <c r="AL28" s="550">
        <v>23.5</v>
      </c>
      <c r="AM28" s="546">
        <v>1.33</v>
      </c>
      <c r="AN28" s="245"/>
      <c r="AO28" s="162">
        <v>920</v>
      </c>
      <c r="AP28" s="331" t="str">
        <f t="shared" si="9"/>
        <v/>
      </c>
      <c r="AQ28" s="342"/>
      <c r="AR28" s="342"/>
      <c r="AS28" s="546"/>
      <c r="AT28" s="477">
        <f t="shared" si="0"/>
        <v>1.7954545454545454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5</v>
      </c>
      <c r="BS28" s="468">
        <v>120</v>
      </c>
      <c r="BT28" s="469" t="str">
        <f t="shared" si="1"/>
        <v/>
      </c>
      <c r="BU28" s="470">
        <f t="shared" si="2"/>
        <v>1.25</v>
      </c>
      <c r="BV28" s="471"/>
      <c r="BW28" s="471"/>
      <c r="BX28" s="469" t="str">
        <f t="shared" si="3"/>
        <v/>
      </c>
      <c r="BY28" s="521">
        <v>6</v>
      </c>
      <c r="BZ28" s="467"/>
      <c r="CA28" s="467"/>
      <c r="CB28" s="522"/>
    </row>
    <row r="29" spans="1:80" s="34" customFormat="1" ht="24.9" customHeight="1" x14ac:dyDescent="0.3">
      <c r="A29" s="225" t="s">
        <v>51</v>
      </c>
      <c r="B29" s="226">
        <v>21</v>
      </c>
      <c r="C29" s="162">
        <v>100</v>
      </c>
      <c r="D29" s="162"/>
      <c r="E29" s="544"/>
      <c r="F29" s="544"/>
      <c r="G29" s="158"/>
      <c r="H29" s="158"/>
      <c r="I29" s="297"/>
      <c r="J29" s="297"/>
      <c r="K29" s="457" t="str">
        <f t="shared" si="4"/>
        <v/>
      </c>
      <c r="L29" s="297"/>
      <c r="M29" s="297"/>
      <c r="N29" s="457" t="str">
        <f t="shared" si="5"/>
        <v/>
      </c>
      <c r="O29" s="297"/>
      <c r="P29" s="297"/>
      <c r="Q29" s="457" t="str">
        <f t="shared" si="6"/>
        <v/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59"/>
      <c r="AD29" s="159"/>
      <c r="AE29" s="175" t="str">
        <f t="shared" si="8"/>
        <v/>
      </c>
      <c r="AF29" s="158"/>
      <c r="AG29" s="158"/>
      <c r="AH29" s="121"/>
      <c r="AI29" s="158"/>
      <c r="AJ29" s="158"/>
      <c r="AK29" s="305"/>
      <c r="AL29" s="550"/>
      <c r="AM29" s="546"/>
      <c r="AN29" s="245"/>
      <c r="AO29" s="162"/>
      <c r="AP29" s="331" t="str">
        <f t="shared" si="9"/>
        <v/>
      </c>
      <c r="AQ29" s="342"/>
      <c r="AR29" s="342"/>
      <c r="AS29" s="546"/>
      <c r="AT29" s="477">
        <f t="shared" si="0"/>
        <v>3.95</v>
      </c>
      <c r="AU29" s="331" t="str">
        <f t="shared" si="10"/>
        <v/>
      </c>
      <c r="AV29" s="477" t="str">
        <f t="shared" si="11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/>
      <c r="BS29" s="468"/>
      <c r="BT29" s="469" t="str">
        <f t="shared" si="1"/>
        <v/>
      </c>
      <c r="BU29" s="470">
        <f t="shared" si="2"/>
        <v>0</v>
      </c>
      <c r="BV29" s="471"/>
      <c r="BW29" s="471"/>
      <c r="BX29" s="469" t="str">
        <f t="shared" si="3"/>
        <v/>
      </c>
      <c r="BY29" s="521"/>
      <c r="BZ29" s="467"/>
      <c r="CA29" s="467"/>
      <c r="CB29" s="522"/>
    </row>
    <row r="30" spans="1:80" s="34" customFormat="1" ht="24.9" customHeight="1" x14ac:dyDescent="0.3">
      <c r="A30" s="225" t="s">
        <v>52</v>
      </c>
      <c r="B30" s="226">
        <v>22</v>
      </c>
      <c r="C30" s="162">
        <v>99</v>
      </c>
      <c r="D30" s="162"/>
      <c r="E30" s="544"/>
      <c r="F30" s="544"/>
      <c r="G30" s="158"/>
      <c r="H30" s="158"/>
      <c r="I30" s="297"/>
      <c r="J30" s="297"/>
      <c r="K30" s="457" t="str">
        <f t="shared" si="4"/>
        <v/>
      </c>
      <c r="L30" s="297"/>
      <c r="M30" s="297"/>
      <c r="N30" s="457" t="str">
        <f t="shared" si="5"/>
        <v/>
      </c>
      <c r="O30" s="297"/>
      <c r="P30" s="297"/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/>
      <c r="AI30" s="158"/>
      <c r="AJ30" s="158"/>
      <c r="AK30" s="305"/>
      <c r="AL30" s="550"/>
      <c r="AM30" s="546"/>
      <c r="AN30" s="245"/>
      <c r="AO30" s="162"/>
      <c r="AP30" s="331" t="str">
        <f t="shared" si="9"/>
        <v/>
      </c>
      <c r="AQ30" s="342"/>
      <c r="AR30" s="342"/>
      <c r="AS30" s="546"/>
      <c r="AT30" s="477">
        <f t="shared" si="0"/>
        <v>3.9898989898989901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/>
      <c r="BS30" s="468"/>
      <c r="BT30" s="469" t="str">
        <f t="shared" si="1"/>
        <v/>
      </c>
      <c r="BU30" s="470">
        <f t="shared" si="2"/>
        <v>0</v>
      </c>
      <c r="BV30" s="471"/>
      <c r="BW30" s="471"/>
      <c r="BX30" s="469" t="str">
        <f t="shared" si="3"/>
        <v/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53</v>
      </c>
      <c r="B31" s="226">
        <v>23</v>
      </c>
      <c r="C31" s="162">
        <v>128</v>
      </c>
      <c r="D31" s="162"/>
      <c r="E31" s="544">
        <v>8.09</v>
      </c>
      <c r="F31" s="544">
        <v>7.4</v>
      </c>
      <c r="G31" s="158">
        <v>3300</v>
      </c>
      <c r="H31" s="158">
        <v>2250</v>
      </c>
      <c r="I31" s="297">
        <v>496</v>
      </c>
      <c r="J31" s="297">
        <v>6</v>
      </c>
      <c r="K31" s="457">
        <f t="shared" si="4"/>
        <v>98.790322580645167</v>
      </c>
      <c r="L31" s="297">
        <v>555</v>
      </c>
      <c r="M31" s="297">
        <v>6</v>
      </c>
      <c r="N31" s="457">
        <f t="shared" si="5"/>
        <v>98.918918918918919</v>
      </c>
      <c r="O31" s="297">
        <v>925</v>
      </c>
      <c r="P31" s="297">
        <v>30</v>
      </c>
      <c r="Q31" s="457">
        <f t="shared" si="6"/>
        <v>96.756756756756758</v>
      </c>
      <c r="R31" s="159">
        <f>254-V31</f>
        <v>253.4</v>
      </c>
      <c r="S31" s="159">
        <f>4.2-W31</f>
        <v>4.1000000000000005</v>
      </c>
      <c r="T31" s="159">
        <v>153.19999999999999</v>
      </c>
      <c r="U31" s="159">
        <v>2</v>
      </c>
      <c r="V31" s="159">
        <v>0.6</v>
      </c>
      <c r="W31" s="159">
        <v>0.1</v>
      </c>
      <c r="X31" s="159">
        <v>0</v>
      </c>
      <c r="Y31" s="159">
        <v>0</v>
      </c>
      <c r="Z31" s="331">
        <f t="shared" si="12"/>
        <v>254</v>
      </c>
      <c r="AA31" s="331">
        <f t="shared" si="12"/>
        <v>4.2</v>
      </c>
      <c r="AB31" s="330">
        <f t="shared" si="7"/>
        <v>98.346456692913392</v>
      </c>
      <c r="AC31" s="159">
        <v>9.1</v>
      </c>
      <c r="AD31" s="159">
        <v>7.7</v>
      </c>
      <c r="AE31" s="175">
        <f t="shared" si="8"/>
        <v>15.38461538461538</v>
      </c>
      <c r="AF31" s="158"/>
      <c r="AG31" s="158"/>
      <c r="AH31" s="121" t="s">
        <v>248</v>
      </c>
      <c r="AI31" s="158" t="s">
        <v>249</v>
      </c>
      <c r="AJ31" s="158" t="s">
        <v>250</v>
      </c>
      <c r="AK31" s="305" t="s">
        <v>250</v>
      </c>
      <c r="AL31" s="550">
        <v>22.4</v>
      </c>
      <c r="AM31" s="546">
        <v>0.21</v>
      </c>
      <c r="AN31" s="245"/>
      <c r="AO31" s="162">
        <v>950</v>
      </c>
      <c r="AP31" s="331">
        <f t="shared" si="9"/>
        <v>237.5</v>
      </c>
      <c r="AQ31" s="342">
        <v>4000</v>
      </c>
      <c r="AR31" s="342">
        <v>13500</v>
      </c>
      <c r="AS31" s="546">
        <v>81.5</v>
      </c>
      <c r="AT31" s="477">
        <f t="shared" si="0"/>
        <v>2.3099415204678362</v>
      </c>
      <c r="AU31" s="331">
        <f t="shared" si="10"/>
        <v>110.73731426969442</v>
      </c>
      <c r="AV31" s="477">
        <f t="shared" si="11"/>
        <v>0.13875000000000001</v>
      </c>
      <c r="AW31" s="312"/>
      <c r="AX31" s="164"/>
      <c r="AY31" s="313"/>
      <c r="AZ31" s="355"/>
      <c r="BA31" s="356"/>
      <c r="BB31" s="356">
        <v>1.52</v>
      </c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1</v>
      </c>
      <c r="BS31" s="468">
        <v>43</v>
      </c>
      <c r="BT31" s="469">
        <f t="shared" si="1"/>
        <v>15636.363636363636</v>
      </c>
      <c r="BU31" s="470">
        <f t="shared" si="2"/>
        <v>0.34375</v>
      </c>
      <c r="BV31" s="471"/>
      <c r="BW31" s="471"/>
      <c r="BX31" s="469">
        <f t="shared" si="3"/>
        <v>0</v>
      </c>
      <c r="BY31" s="521"/>
      <c r="BZ31" s="467"/>
      <c r="CA31" s="467">
        <v>1.52</v>
      </c>
      <c r="CB31" s="522"/>
    </row>
    <row r="32" spans="1:80" s="34" customFormat="1" ht="24.9" customHeight="1" x14ac:dyDescent="0.3">
      <c r="A32" s="225" t="s">
        <v>47</v>
      </c>
      <c r="B32" s="226">
        <v>24</v>
      </c>
      <c r="C32" s="162">
        <v>87</v>
      </c>
      <c r="D32" s="162"/>
      <c r="E32" s="544"/>
      <c r="F32" s="544"/>
      <c r="G32" s="158"/>
      <c r="H32" s="158"/>
      <c r="I32" s="297"/>
      <c r="J32" s="297"/>
      <c r="K32" s="457" t="str">
        <f t="shared" si="4"/>
        <v/>
      </c>
      <c r="L32" s="297"/>
      <c r="M32" s="297"/>
      <c r="N32" s="457" t="str">
        <f t="shared" si="5"/>
        <v/>
      </c>
      <c r="O32" s="297"/>
      <c r="P32" s="297"/>
      <c r="Q32" s="457" t="str">
        <f t="shared" si="6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59"/>
      <c r="AD32" s="159"/>
      <c r="AE32" s="175" t="str">
        <f t="shared" si="8"/>
        <v/>
      </c>
      <c r="AF32" s="158"/>
      <c r="AG32" s="158"/>
      <c r="AH32" s="121"/>
      <c r="AI32" s="158"/>
      <c r="AJ32" s="158"/>
      <c r="AK32" s="305"/>
      <c r="AL32" s="550">
        <v>22.4</v>
      </c>
      <c r="AM32" s="546">
        <v>0.31</v>
      </c>
      <c r="AN32" s="245"/>
      <c r="AO32" s="162">
        <v>920</v>
      </c>
      <c r="AP32" s="331" t="str">
        <f t="shared" si="9"/>
        <v/>
      </c>
      <c r="AQ32" s="342"/>
      <c r="AR32" s="342"/>
      <c r="AS32" s="546"/>
      <c r="AT32" s="477">
        <f t="shared" si="0"/>
        <v>3.1349206349206349</v>
      </c>
      <c r="AU32" s="331" t="str">
        <f t="shared" si="10"/>
        <v/>
      </c>
      <c r="AV32" s="477" t="str">
        <f t="shared" si="11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2</v>
      </c>
      <c r="BS32" s="468">
        <v>39</v>
      </c>
      <c r="BT32" s="469" t="str">
        <f t="shared" si="1"/>
        <v/>
      </c>
      <c r="BU32" s="470">
        <f t="shared" si="2"/>
        <v>0.47126436781609193</v>
      </c>
      <c r="BV32" s="471">
        <v>2</v>
      </c>
      <c r="BW32" s="471">
        <v>310</v>
      </c>
      <c r="BX32" s="469" t="str">
        <f t="shared" si="3"/>
        <v/>
      </c>
      <c r="BY32" s="521"/>
      <c r="BZ32" s="467"/>
      <c r="CA32" s="467"/>
      <c r="CB32" s="522"/>
    </row>
    <row r="33" spans="1:80" s="34" customFormat="1" ht="24.9" customHeight="1" x14ac:dyDescent="0.3">
      <c r="A33" s="225" t="s">
        <v>48</v>
      </c>
      <c r="B33" s="226">
        <v>25</v>
      </c>
      <c r="C33" s="162">
        <v>84</v>
      </c>
      <c r="D33" s="162"/>
      <c r="E33" s="544"/>
      <c r="F33" s="544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/>
      <c r="AI33" s="158"/>
      <c r="AJ33" s="158"/>
      <c r="AK33" s="305"/>
      <c r="AL33" s="550">
        <v>22.3</v>
      </c>
      <c r="AM33" s="546">
        <v>0.39</v>
      </c>
      <c r="AN33" s="245"/>
      <c r="AO33" s="162">
        <v>930</v>
      </c>
      <c r="AP33" s="331" t="str">
        <f t="shared" si="9"/>
        <v/>
      </c>
      <c r="AQ33" s="342"/>
      <c r="AR33" s="342"/>
      <c r="AS33" s="546"/>
      <c r="AT33" s="477">
        <f t="shared" si="0"/>
        <v>3.2113821138211383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>
        <v>1</v>
      </c>
      <c r="BS33" s="468">
        <v>39</v>
      </c>
      <c r="BT33" s="469" t="str">
        <f t="shared" si="1"/>
        <v/>
      </c>
      <c r="BU33" s="470">
        <f t="shared" si="2"/>
        <v>0.47619047619047616</v>
      </c>
      <c r="BV33" s="471">
        <v>2</v>
      </c>
      <c r="BW33" s="471">
        <v>310</v>
      </c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49</v>
      </c>
      <c r="B34" s="226">
        <v>26</v>
      </c>
      <c r="C34" s="162">
        <v>86</v>
      </c>
      <c r="D34" s="162"/>
      <c r="E34" s="544">
        <v>7.9</v>
      </c>
      <c r="F34" s="544">
        <v>7.4</v>
      </c>
      <c r="G34" s="158">
        <v>3120</v>
      </c>
      <c r="H34" s="158">
        <v>2030</v>
      </c>
      <c r="I34" s="297">
        <v>260</v>
      </c>
      <c r="J34" s="297">
        <v>8</v>
      </c>
      <c r="K34" s="457">
        <f t="shared" si="4"/>
        <v>96.92307692307692</v>
      </c>
      <c r="L34" s="297"/>
      <c r="M34" s="297"/>
      <c r="N34" s="457" t="str">
        <f t="shared" si="5"/>
        <v/>
      </c>
      <c r="O34" s="297">
        <v>807</v>
      </c>
      <c r="P34" s="297">
        <v>35</v>
      </c>
      <c r="Q34" s="457">
        <f t="shared" si="6"/>
        <v>95.662949194547707</v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 t="s">
        <v>248</v>
      </c>
      <c r="AI34" s="158" t="s">
        <v>249</v>
      </c>
      <c r="AJ34" s="158" t="s">
        <v>250</v>
      </c>
      <c r="AK34" s="305" t="s">
        <v>250</v>
      </c>
      <c r="AL34" s="550">
        <v>22.3</v>
      </c>
      <c r="AM34" s="546">
        <v>0.28999999999999998</v>
      </c>
      <c r="AN34" s="245"/>
      <c r="AO34" s="162">
        <v>940</v>
      </c>
      <c r="AP34" s="331" t="str">
        <f t="shared" si="9"/>
        <v/>
      </c>
      <c r="AQ34" s="342"/>
      <c r="AR34" s="342"/>
      <c r="AS34" s="546"/>
      <c r="AT34" s="477">
        <f t="shared" si="0"/>
        <v>3.0859375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>
        <v>2</v>
      </c>
      <c r="BS34" s="468">
        <v>42</v>
      </c>
      <c r="BT34" s="469" t="str">
        <f t="shared" si="1"/>
        <v/>
      </c>
      <c r="BU34" s="470">
        <f t="shared" si="2"/>
        <v>0.51162790697674421</v>
      </c>
      <c r="BV34" s="471">
        <v>2</v>
      </c>
      <c r="BW34" s="471">
        <v>320</v>
      </c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50</v>
      </c>
      <c r="B35" s="226">
        <v>27</v>
      </c>
      <c r="C35" s="162">
        <v>93</v>
      </c>
      <c r="D35" s="162"/>
      <c r="E35" s="544"/>
      <c r="F35" s="544"/>
      <c r="G35" s="158"/>
      <c r="H35" s="158"/>
      <c r="I35" s="297"/>
      <c r="J35" s="297"/>
      <c r="K35" s="457" t="str">
        <f t="shared" si="4"/>
        <v/>
      </c>
      <c r="L35" s="297"/>
      <c r="M35" s="297"/>
      <c r="N35" s="457" t="str">
        <f t="shared" si="5"/>
        <v/>
      </c>
      <c r="O35" s="297"/>
      <c r="P35" s="297"/>
      <c r="Q35" s="457" t="str">
        <f t="shared" si="6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/>
      <c r="AI35" s="158"/>
      <c r="AJ35" s="158"/>
      <c r="AK35" s="305"/>
      <c r="AL35" s="550">
        <v>22.1</v>
      </c>
      <c r="AM35" s="546">
        <v>0.27</v>
      </c>
      <c r="AN35" s="245"/>
      <c r="AO35" s="162">
        <v>920</v>
      </c>
      <c r="AP35" s="331" t="str">
        <f t="shared" si="9"/>
        <v/>
      </c>
      <c r="AQ35" s="342"/>
      <c r="AR35" s="342"/>
      <c r="AS35" s="546"/>
      <c r="AT35" s="477">
        <f t="shared" si="0"/>
        <v>1.8457943925233644</v>
      </c>
      <c r="AU35" s="331" t="str">
        <f t="shared" si="10"/>
        <v/>
      </c>
      <c r="AV35" s="477" t="str">
        <f t="shared" si="11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5</v>
      </c>
      <c r="BS35" s="468">
        <v>121</v>
      </c>
      <c r="BT35" s="469" t="str">
        <f t="shared" si="1"/>
        <v/>
      </c>
      <c r="BU35" s="470">
        <f t="shared" si="2"/>
        <v>1.3548387096774193</v>
      </c>
      <c r="BV35" s="471">
        <v>2</v>
      </c>
      <c r="BW35" s="471">
        <v>340</v>
      </c>
      <c r="BX35" s="469" t="str">
        <f t="shared" si="3"/>
        <v/>
      </c>
      <c r="BY35" s="521"/>
      <c r="BZ35" s="467"/>
      <c r="CA35" s="467"/>
      <c r="CB35" s="522"/>
    </row>
    <row r="36" spans="1:80" s="34" customFormat="1" ht="24.9" customHeight="1" x14ac:dyDescent="0.3">
      <c r="A36" s="225" t="s">
        <v>51</v>
      </c>
      <c r="B36" s="226">
        <v>28</v>
      </c>
      <c r="C36" s="162">
        <v>93</v>
      </c>
      <c r="D36" s="162"/>
      <c r="E36" s="544"/>
      <c r="F36" s="544"/>
      <c r="G36" s="158"/>
      <c r="H36" s="158"/>
      <c r="I36" s="297"/>
      <c r="J36" s="297"/>
      <c r="K36" s="457" t="str">
        <f t="shared" si="4"/>
        <v/>
      </c>
      <c r="L36" s="297"/>
      <c r="M36" s="297"/>
      <c r="N36" s="457" t="str">
        <f t="shared" si="5"/>
        <v/>
      </c>
      <c r="O36" s="297"/>
      <c r="P36" s="297"/>
      <c r="Q36" s="457" t="str">
        <f t="shared" si="6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/>
      <c r="AI36" s="158"/>
      <c r="AJ36" s="158"/>
      <c r="AK36" s="305"/>
      <c r="AL36" s="550"/>
      <c r="AM36" s="546"/>
      <c r="AN36" s="245"/>
      <c r="AO36" s="162"/>
      <c r="AP36" s="331" t="str">
        <f t="shared" si="9"/>
        <v/>
      </c>
      <c r="AQ36" s="342"/>
      <c r="AR36" s="342"/>
      <c r="AS36" s="546"/>
      <c r="AT36" s="477">
        <f t="shared" si="0"/>
        <v>4.247311827956989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/>
      <c r="BS36" s="468"/>
      <c r="BT36" s="469" t="str">
        <f t="shared" si="1"/>
        <v/>
      </c>
      <c r="BU36" s="470">
        <f t="shared" si="2"/>
        <v>0</v>
      </c>
      <c r="BV36" s="471"/>
      <c r="BW36" s="471"/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5" t="s">
        <v>52</v>
      </c>
      <c r="B37" s="226">
        <v>29</v>
      </c>
      <c r="C37" s="162">
        <v>94</v>
      </c>
      <c r="D37" s="162"/>
      <c r="E37" s="544"/>
      <c r="F37" s="544"/>
      <c r="G37" s="158"/>
      <c r="H37" s="158"/>
      <c r="I37" s="297"/>
      <c r="J37" s="297"/>
      <c r="K37" s="457" t="str">
        <f t="shared" si="4"/>
        <v/>
      </c>
      <c r="L37" s="297"/>
      <c r="M37" s="297"/>
      <c r="N37" s="457" t="str">
        <f t="shared" si="5"/>
        <v/>
      </c>
      <c r="O37" s="297"/>
      <c r="P37" s="297"/>
      <c r="Q37" s="457" t="str">
        <f t="shared" si="6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/>
      <c r="AI37" s="158"/>
      <c r="AJ37" s="158"/>
      <c r="AK37" s="305"/>
      <c r="AL37" s="550"/>
      <c r="AM37" s="546"/>
      <c r="AN37" s="245"/>
      <c r="AO37" s="162"/>
      <c r="AP37" s="331" t="str">
        <f t="shared" si="9"/>
        <v/>
      </c>
      <c r="AQ37" s="342"/>
      <c r="AR37" s="342"/>
      <c r="AS37" s="546"/>
      <c r="AT37" s="477">
        <f t="shared" si="0"/>
        <v>4.2021276595744679</v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/>
      <c r="BS37" s="468"/>
      <c r="BT37" s="469" t="str">
        <f t="shared" si="1"/>
        <v/>
      </c>
      <c r="BU37" s="470">
        <f t="shared" si="2"/>
        <v>0</v>
      </c>
      <c r="BV37" s="471"/>
      <c r="BW37" s="471"/>
      <c r="BX37" s="469" t="str">
        <f t="shared" si="3"/>
        <v/>
      </c>
      <c r="BY37" s="521"/>
      <c r="BZ37" s="467"/>
      <c r="CA37" s="467"/>
      <c r="CB37" s="522"/>
    </row>
    <row r="38" spans="1:80" s="34" customFormat="1" ht="24.9" customHeight="1" x14ac:dyDescent="0.3">
      <c r="A38" s="225" t="s">
        <v>53</v>
      </c>
      <c r="B38" s="226">
        <v>30</v>
      </c>
      <c r="C38" s="162">
        <v>153</v>
      </c>
      <c r="D38" s="162"/>
      <c r="E38" s="544">
        <v>7.65</v>
      </c>
      <c r="F38" s="544">
        <v>7.35</v>
      </c>
      <c r="G38" s="158">
        <v>3060</v>
      </c>
      <c r="H38" s="158">
        <v>2280</v>
      </c>
      <c r="I38" s="297">
        <v>300</v>
      </c>
      <c r="J38" s="297">
        <v>7</v>
      </c>
      <c r="K38" s="457">
        <f t="shared" si="4"/>
        <v>97.666666666666671</v>
      </c>
      <c r="L38" s="297">
        <v>350</v>
      </c>
      <c r="M38" s="297">
        <v>6</v>
      </c>
      <c r="N38" s="457">
        <f t="shared" si="5"/>
        <v>98.285714285714292</v>
      </c>
      <c r="O38" s="297">
        <v>602</v>
      </c>
      <c r="P38" s="297">
        <v>32</v>
      </c>
      <c r="Q38" s="457">
        <f t="shared" si="6"/>
        <v>94.684385382059801</v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 t="s">
        <v>248</v>
      </c>
      <c r="AI38" s="158" t="s">
        <v>249</v>
      </c>
      <c r="AJ38" s="158" t="s">
        <v>250</v>
      </c>
      <c r="AK38" s="305" t="s">
        <v>250</v>
      </c>
      <c r="AL38" s="550">
        <v>21.8</v>
      </c>
      <c r="AM38" s="546">
        <v>0.19</v>
      </c>
      <c r="AN38" s="245"/>
      <c r="AO38" s="162">
        <v>810</v>
      </c>
      <c r="AP38" s="331">
        <f t="shared" si="9"/>
        <v>193.77990430622009</v>
      </c>
      <c r="AQ38" s="342">
        <v>4180</v>
      </c>
      <c r="AR38" s="342">
        <v>13860</v>
      </c>
      <c r="AS38" s="546">
        <v>81.349999999999994</v>
      </c>
      <c r="AT38" s="477">
        <f t="shared" si="0"/>
        <v>2.036082474226804</v>
      </c>
      <c r="AU38" s="331">
        <f t="shared" si="10"/>
        <v>57.347782293077699</v>
      </c>
      <c r="AV38" s="477">
        <f t="shared" si="11"/>
        <v>8.3732057416267949E-2</v>
      </c>
      <c r="AW38" s="312"/>
      <c r="AX38" s="164"/>
      <c r="AY38" s="313"/>
      <c r="AZ38" s="355"/>
      <c r="BA38" s="356"/>
      <c r="BB38" s="356">
        <v>1.6</v>
      </c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>
        <v>2</v>
      </c>
      <c r="BS38" s="468">
        <v>41</v>
      </c>
      <c r="BT38" s="469">
        <f t="shared" si="1"/>
        <v>19053.023255813954</v>
      </c>
      <c r="BU38" s="470">
        <f t="shared" si="2"/>
        <v>0.28104575163398693</v>
      </c>
      <c r="BV38" s="471">
        <v>2</v>
      </c>
      <c r="BW38" s="471">
        <v>270</v>
      </c>
      <c r="BX38" s="469">
        <f t="shared" si="3"/>
        <v>129.1866028708134</v>
      </c>
      <c r="BY38" s="521"/>
      <c r="BZ38" s="467"/>
      <c r="CA38" s="467">
        <v>1.6</v>
      </c>
      <c r="CB38" s="522"/>
    </row>
    <row r="39" spans="1:80" s="34" customFormat="1" ht="24.9" customHeight="1" thickBot="1" x14ac:dyDescent="0.35">
      <c r="A39" s="225" t="s">
        <v>47</v>
      </c>
      <c r="B39" s="228">
        <v>31</v>
      </c>
      <c r="C39" s="165">
        <v>87</v>
      </c>
      <c r="D39" s="165"/>
      <c r="E39" s="544"/>
      <c r="F39" s="544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551">
        <v>21.1</v>
      </c>
      <c r="AM39" s="547">
        <v>0.1</v>
      </c>
      <c r="AN39" s="246"/>
      <c r="AO39" s="165">
        <v>800</v>
      </c>
      <c r="AP39" s="331" t="str">
        <f t="shared" si="9"/>
        <v/>
      </c>
      <c r="AQ39" s="343"/>
      <c r="AR39" s="343"/>
      <c r="AS39" s="547"/>
      <c r="AT39" s="477">
        <f t="shared" si="0"/>
        <v>4.5402298850574709</v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/>
      <c r="BS39" s="468"/>
      <c r="BT39" s="469" t="str">
        <f t="shared" si="1"/>
        <v/>
      </c>
      <c r="BU39" s="470">
        <f t="shared" si="2"/>
        <v>0</v>
      </c>
      <c r="BV39" s="471">
        <v>2</v>
      </c>
      <c r="BW39" s="471">
        <v>240</v>
      </c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3185</v>
      </c>
      <c r="D40" s="168">
        <f>+SUM(D9:D39)</f>
        <v>0</v>
      </c>
      <c r="E40" s="524"/>
      <c r="F40" s="524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552"/>
      <c r="AM40" s="548"/>
      <c r="AN40" s="251"/>
      <c r="AO40" s="251"/>
      <c r="AP40" s="172"/>
      <c r="AQ40" s="172"/>
      <c r="AR40" s="169"/>
      <c r="AS40" s="548"/>
      <c r="AT40" s="169"/>
      <c r="AU40" s="173">
        <f>(AQ41*AT6)/(((BR40/31)*(AR41))+(C41*J41))</f>
        <v>76.530703346191558</v>
      </c>
      <c r="AV40" s="174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 t="str">
        <f t="shared" ref="BC40" si="14">IF(SUM(BC9:BC39)=0,"",SUM(BC9:BC39))</f>
        <v/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3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72">
        <f>IF(SUM(BR9:BR39)=0,"",SUM(BR9:BR39))</f>
        <v>47</v>
      </c>
      <c r="BS40" s="473">
        <f>IF(SUM(BS9:BS39)=0,"",SUM(BS9:BS39))</f>
        <v>1212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46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102.74193548387096</v>
      </c>
      <c r="D41" s="175" t="e">
        <f>+AVERAGE(D9:D39)</f>
        <v>#DIV/0!</v>
      </c>
      <c r="E41" s="477">
        <f t="shared" ref="E41:AE41" si="16">+AVERAGE(E9:E39)</f>
        <v>7.5200000000000014</v>
      </c>
      <c r="F41" s="477">
        <f t="shared" si="16"/>
        <v>7.3145454545454553</v>
      </c>
      <c r="G41" s="175">
        <f t="shared" si="16"/>
        <v>3065.7</v>
      </c>
      <c r="H41" s="175">
        <f t="shared" si="16"/>
        <v>2243.6363636363635</v>
      </c>
      <c r="I41" s="175">
        <f t="shared" si="16"/>
        <v>351.2</v>
      </c>
      <c r="J41" s="175">
        <f t="shared" si="16"/>
        <v>6.081818181818182</v>
      </c>
      <c r="K41" s="175">
        <f t="shared" si="16"/>
        <v>98.094722950891708</v>
      </c>
      <c r="L41" s="175">
        <f t="shared" si="16"/>
        <v>509.7</v>
      </c>
      <c r="M41" s="175">
        <f t="shared" si="16"/>
        <v>5.9571428571428573</v>
      </c>
      <c r="N41" s="175">
        <f t="shared" si="16"/>
        <v>98.696462479456656</v>
      </c>
      <c r="O41" s="175">
        <f t="shared" si="16"/>
        <v>855</v>
      </c>
      <c r="P41" s="175">
        <f t="shared" si="16"/>
        <v>30.818181818181817</v>
      </c>
      <c r="Q41" s="175">
        <f t="shared" si="16"/>
        <v>95.963777751937513</v>
      </c>
      <c r="R41" s="175">
        <f t="shared" si="16"/>
        <v>180.7</v>
      </c>
      <c r="S41" s="175">
        <f t="shared" si="16"/>
        <v>4.0500000000000007</v>
      </c>
      <c r="T41" s="175">
        <f t="shared" si="16"/>
        <v>106.8</v>
      </c>
      <c r="U41" s="175">
        <f t="shared" si="16"/>
        <v>2.6</v>
      </c>
      <c r="V41" s="175">
        <f t="shared" si="16"/>
        <v>0.85000000000000009</v>
      </c>
      <c r="W41" s="175">
        <f t="shared" si="16"/>
        <v>0.35</v>
      </c>
      <c r="X41" s="175">
        <f t="shared" si="16"/>
        <v>0</v>
      </c>
      <c r="Y41" s="175">
        <f t="shared" si="16"/>
        <v>0</v>
      </c>
      <c r="Z41" s="177">
        <f t="shared" si="16"/>
        <v>181.55</v>
      </c>
      <c r="AA41" s="177">
        <f t="shared" si="16"/>
        <v>4.4000000000000004</v>
      </c>
      <c r="AB41" s="177">
        <f t="shared" si="16"/>
        <v>97.065070692927833</v>
      </c>
      <c r="AC41" s="177">
        <f t="shared" si="16"/>
        <v>8.4499999999999993</v>
      </c>
      <c r="AD41" s="177">
        <f t="shared" si="16"/>
        <v>5.55</v>
      </c>
      <c r="AE41" s="177">
        <f t="shared" si="16"/>
        <v>35.897435897435898</v>
      </c>
      <c r="AF41" s="175"/>
      <c r="AG41" s="175"/>
      <c r="AH41" s="175"/>
      <c r="AI41" s="175"/>
      <c r="AJ41" s="175"/>
      <c r="AK41" s="179"/>
      <c r="AL41" s="331">
        <f t="shared" ref="AL41:BE41" si="17">IF(SUM(AL9:AL39)=0,"",AVERAGE(AL9:AL39))</f>
        <v>24.528571428571428</v>
      </c>
      <c r="AM41" s="477">
        <f t="shared" si="17"/>
        <v>0.44352941176470589</v>
      </c>
      <c r="AN41" s="175" t="str">
        <f t="shared" si="17"/>
        <v/>
      </c>
      <c r="AO41" s="175">
        <f t="shared" si="17"/>
        <v>922.85714285714289</v>
      </c>
      <c r="AP41" s="175">
        <f t="shared" si="17"/>
        <v>209.17584300301445</v>
      </c>
      <c r="AQ41" s="175">
        <f t="shared" si="17"/>
        <v>4192</v>
      </c>
      <c r="AR41" s="175">
        <f t="shared" si="17"/>
        <v>13858.6</v>
      </c>
      <c r="AS41" s="477">
        <f t="shared" si="17"/>
        <v>81.41</v>
      </c>
      <c r="AT41" s="331">
        <f t="shared" si="17"/>
        <v>3.0706825187517075</v>
      </c>
      <c r="AU41" s="332">
        <f>IF(SUM(AU9:AU39)=0,"",AVERAGE(AU9:AU39))</f>
        <v>80.435874739663888</v>
      </c>
      <c r="AV41" s="333">
        <f t="shared" si="17"/>
        <v>0.12701374622414843</v>
      </c>
      <c r="AW41" s="317" t="str">
        <f t="shared" si="17"/>
        <v/>
      </c>
      <c r="AX41" s="177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1.5879999999999999</v>
      </c>
      <c r="BC41" s="317" t="str">
        <f t="shared" si="17"/>
        <v/>
      </c>
      <c r="BD41" s="362" t="str">
        <f t="shared" si="17"/>
        <v/>
      </c>
      <c r="BE41" s="332" t="str">
        <f t="shared" si="17"/>
        <v/>
      </c>
      <c r="BF41" s="332" t="e">
        <f t="shared" ref="BF41:BP41" si="18">+AVERAGE(BF9:BF39)</f>
        <v>#DIV/0!</v>
      </c>
      <c r="BG41" s="175" t="e">
        <f t="shared" si="18"/>
        <v>#DIV/0!</v>
      </c>
      <c r="BH41" s="175" t="e">
        <f t="shared" si="18"/>
        <v>#DIV/0!</v>
      </c>
      <c r="BI41" s="175" t="e">
        <f t="shared" si="18"/>
        <v>#DIV/0!</v>
      </c>
      <c r="BJ41" s="175" t="e">
        <f t="shared" si="18"/>
        <v>#DIV/0!</v>
      </c>
      <c r="BK41" s="175" t="e">
        <f t="shared" si="18"/>
        <v>#DIV/0!</v>
      </c>
      <c r="BL41" s="177" t="e">
        <f t="shared" si="18"/>
        <v>#DIV/0!</v>
      </c>
      <c r="BM41" s="176" t="e">
        <f t="shared" si="18"/>
        <v>#DIV/0!</v>
      </c>
      <c r="BN41" s="175" t="e">
        <f t="shared" si="18"/>
        <v>#DIV/0!</v>
      </c>
      <c r="BO41" s="175" t="e">
        <f t="shared" si="18"/>
        <v>#DIV/0!</v>
      </c>
      <c r="BP41" s="178" t="e">
        <f t="shared" si="18"/>
        <v>#DIV/0!</v>
      </c>
      <c r="BR41" s="474">
        <f>IF(SUM(BR9:BR39)=0,"",AVERAGE(BR9:BR39))</f>
        <v>2.2380952380952381</v>
      </c>
      <c r="BS41" s="473">
        <f>IF(SUM(BS9:BS39)=0,"",AVERAGE(BS9:BS39))</f>
        <v>57.714285714285715</v>
      </c>
      <c r="BT41" s="473">
        <f t="shared" si="1"/>
        <v>14306.353975817803</v>
      </c>
      <c r="BU41" s="473">
        <f>IF(SUM(BU9:BU39)=0,"",AVERAGE(BU9:BU39))</f>
        <v>0.41446047963345611</v>
      </c>
      <c r="BV41" s="473"/>
      <c r="BW41" s="473"/>
      <c r="BX41" s="473">
        <f t="shared" ref="BX41:CB41" si="19">IF(SUM(BX9:BX39)=0,"",AVERAGE(BX9:BX39))</f>
        <v>192.41166776576699</v>
      </c>
      <c r="BY41" s="526">
        <f t="shared" si="19"/>
        <v>11.5</v>
      </c>
      <c r="BZ41" s="477" t="str">
        <f t="shared" si="19"/>
        <v/>
      </c>
      <c r="CA41" s="477">
        <f t="shared" si="19"/>
        <v>1.5879999999999999</v>
      </c>
      <c r="CB41" s="527" t="str">
        <f t="shared" si="19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84</v>
      </c>
      <c r="D42" s="180">
        <f>+MIN(D9:D39)</f>
        <v>0</v>
      </c>
      <c r="E42" s="473">
        <f t="shared" ref="E42:AE42" si="20">+MIN(E9:E39)</f>
        <v>7.2</v>
      </c>
      <c r="F42" s="473">
        <f t="shared" si="20"/>
        <v>7</v>
      </c>
      <c r="G42" s="180">
        <f t="shared" si="20"/>
        <v>2350</v>
      </c>
      <c r="H42" s="180">
        <f t="shared" si="20"/>
        <v>1980</v>
      </c>
      <c r="I42" s="180">
        <f t="shared" si="20"/>
        <v>250</v>
      </c>
      <c r="J42" s="180">
        <f t="shared" si="20"/>
        <v>3.3</v>
      </c>
      <c r="K42" s="180">
        <f t="shared" si="20"/>
        <v>96.92307692307692</v>
      </c>
      <c r="L42" s="180">
        <f t="shared" si="20"/>
        <v>350</v>
      </c>
      <c r="M42" s="180">
        <f t="shared" si="20"/>
        <v>5</v>
      </c>
      <c r="N42" s="180">
        <f t="shared" si="20"/>
        <v>98.248730964467015</v>
      </c>
      <c r="O42" s="180">
        <f t="shared" si="20"/>
        <v>602</v>
      </c>
      <c r="P42" s="180">
        <f t="shared" si="20"/>
        <v>10</v>
      </c>
      <c r="Q42" s="180">
        <f t="shared" si="20"/>
        <v>94.684385382059801</v>
      </c>
      <c r="R42" s="180">
        <f t="shared" si="20"/>
        <v>108</v>
      </c>
      <c r="S42" s="180">
        <f t="shared" si="20"/>
        <v>4</v>
      </c>
      <c r="T42" s="180">
        <f t="shared" si="20"/>
        <v>60.4</v>
      </c>
      <c r="U42" s="180">
        <f t="shared" si="20"/>
        <v>2</v>
      </c>
      <c r="V42" s="180">
        <f t="shared" si="20"/>
        <v>0.6</v>
      </c>
      <c r="W42" s="180">
        <f t="shared" si="20"/>
        <v>0.1</v>
      </c>
      <c r="X42" s="180">
        <f t="shared" si="20"/>
        <v>0</v>
      </c>
      <c r="Y42" s="180">
        <f t="shared" si="20"/>
        <v>0</v>
      </c>
      <c r="Z42" s="182">
        <f t="shared" si="20"/>
        <v>109.1</v>
      </c>
      <c r="AA42" s="182">
        <f t="shared" si="20"/>
        <v>4.2</v>
      </c>
      <c r="AB42" s="182">
        <f t="shared" si="20"/>
        <v>95.783684692942259</v>
      </c>
      <c r="AC42" s="182">
        <f t="shared" si="20"/>
        <v>7.8</v>
      </c>
      <c r="AD42" s="182">
        <f t="shared" si="20"/>
        <v>3.4</v>
      </c>
      <c r="AE42" s="182">
        <f t="shared" si="20"/>
        <v>15.38461538461538</v>
      </c>
      <c r="AF42" s="180"/>
      <c r="AG42" s="180"/>
      <c r="AH42" s="180"/>
      <c r="AI42" s="180"/>
      <c r="AJ42" s="180"/>
      <c r="AK42" s="184"/>
      <c r="AL42" s="553">
        <f t="shared" ref="AL42:BE42" si="21">MIN(AL9:AL39)</f>
        <v>21.1</v>
      </c>
      <c r="AM42" s="473">
        <f t="shared" si="21"/>
        <v>0.1</v>
      </c>
      <c r="AN42" s="180">
        <f t="shared" si="21"/>
        <v>0</v>
      </c>
      <c r="AO42" s="180">
        <f t="shared" si="21"/>
        <v>780</v>
      </c>
      <c r="AP42" s="180">
        <f t="shared" si="21"/>
        <v>185.71428571428572</v>
      </c>
      <c r="AQ42" s="180">
        <f t="shared" si="21"/>
        <v>4000</v>
      </c>
      <c r="AR42" s="180">
        <f t="shared" si="21"/>
        <v>13200</v>
      </c>
      <c r="AS42" s="473">
        <f t="shared" si="21"/>
        <v>81.31</v>
      </c>
      <c r="AT42" s="182">
        <f t="shared" si="21"/>
        <v>1.266025641025641</v>
      </c>
      <c r="AU42" s="320">
        <f t="shared" si="21"/>
        <v>57.347782293077699</v>
      </c>
      <c r="AV42" s="325">
        <f t="shared" si="21"/>
        <v>8.3732057416267949E-2</v>
      </c>
      <c r="AW42" s="318">
        <f t="shared" si="21"/>
        <v>0</v>
      </c>
      <c r="AX42" s="182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1.52</v>
      </c>
      <c r="BC42" s="318">
        <f t="shared" si="21"/>
        <v>0</v>
      </c>
      <c r="BD42" s="364">
        <f t="shared" si="21"/>
        <v>0</v>
      </c>
      <c r="BE42" s="350">
        <f t="shared" si="21"/>
        <v>0</v>
      </c>
      <c r="BF42" s="350">
        <f t="shared" ref="BF42:BP42" si="22">+MIN(BF9:BF39)</f>
        <v>0</v>
      </c>
      <c r="BG42" s="180">
        <f t="shared" si="22"/>
        <v>0</v>
      </c>
      <c r="BH42" s="180">
        <f t="shared" si="22"/>
        <v>0</v>
      </c>
      <c r="BI42" s="180">
        <f t="shared" si="22"/>
        <v>0</v>
      </c>
      <c r="BJ42" s="180">
        <f t="shared" si="22"/>
        <v>0</v>
      </c>
      <c r="BK42" s="180">
        <f t="shared" si="22"/>
        <v>0</v>
      </c>
      <c r="BL42" s="182">
        <f t="shared" si="22"/>
        <v>0</v>
      </c>
      <c r="BM42" s="181">
        <f t="shared" si="22"/>
        <v>0</v>
      </c>
      <c r="BN42" s="180">
        <f t="shared" si="22"/>
        <v>0</v>
      </c>
      <c r="BO42" s="180">
        <f t="shared" si="22"/>
        <v>0</v>
      </c>
      <c r="BP42" s="183">
        <f t="shared" si="22"/>
        <v>0</v>
      </c>
      <c r="BR42" s="472">
        <f>MIN(BR9:BR39)</f>
        <v>0</v>
      </c>
      <c r="BS42" s="473">
        <f>MIN(BS9:BS39)</f>
        <v>39</v>
      </c>
      <c r="BT42" s="473">
        <f>MIN(BT9:BT39)</f>
        <v>12880</v>
      </c>
      <c r="BU42" s="473"/>
      <c r="BV42" s="473"/>
      <c r="BW42" s="473"/>
      <c r="BX42" s="473"/>
      <c r="BY42" s="528">
        <f t="shared" ref="BY42:CB42" si="23">MIN(BY9:BY39)</f>
        <v>6</v>
      </c>
      <c r="BZ42" s="473">
        <f t="shared" si="23"/>
        <v>0</v>
      </c>
      <c r="CA42" s="473">
        <f t="shared" si="23"/>
        <v>1.52</v>
      </c>
      <c r="CB42" s="529">
        <f t="shared" si="23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273</v>
      </c>
      <c r="D43" s="185">
        <f>+MAX(D9:D39)</f>
        <v>0</v>
      </c>
      <c r="E43" s="531">
        <f t="shared" ref="E43:AE43" si="24">+MAX(E9:E39)</f>
        <v>8.09</v>
      </c>
      <c r="F43" s="531">
        <f t="shared" si="24"/>
        <v>7.45</v>
      </c>
      <c r="G43" s="185">
        <f t="shared" si="24"/>
        <v>3370</v>
      </c>
      <c r="H43" s="185">
        <f t="shared" si="24"/>
        <v>2460</v>
      </c>
      <c r="I43" s="185">
        <f t="shared" si="24"/>
        <v>723</v>
      </c>
      <c r="J43" s="185">
        <f t="shared" si="24"/>
        <v>8</v>
      </c>
      <c r="K43" s="185">
        <f t="shared" si="24"/>
        <v>99.543568464730299</v>
      </c>
      <c r="L43" s="185">
        <f t="shared" si="24"/>
        <v>769.8</v>
      </c>
      <c r="M43" s="185">
        <f t="shared" si="24"/>
        <v>7.2</v>
      </c>
      <c r="N43" s="185">
        <f t="shared" si="24"/>
        <v>99.324499870096133</v>
      </c>
      <c r="O43" s="185">
        <f t="shared" si="24"/>
        <v>1283</v>
      </c>
      <c r="P43" s="185">
        <f t="shared" si="24"/>
        <v>41</v>
      </c>
      <c r="Q43" s="185">
        <f t="shared" si="24"/>
        <v>97.973499610288385</v>
      </c>
      <c r="R43" s="185">
        <f t="shared" si="24"/>
        <v>253.4</v>
      </c>
      <c r="S43" s="185">
        <f t="shared" si="24"/>
        <v>4.1000000000000005</v>
      </c>
      <c r="T43" s="185">
        <f t="shared" si="24"/>
        <v>153.19999999999999</v>
      </c>
      <c r="U43" s="185">
        <f t="shared" si="24"/>
        <v>3.2</v>
      </c>
      <c r="V43" s="185">
        <f t="shared" si="24"/>
        <v>1.1000000000000001</v>
      </c>
      <c r="W43" s="185">
        <f t="shared" si="24"/>
        <v>0.6</v>
      </c>
      <c r="X43" s="185">
        <f t="shared" si="24"/>
        <v>0</v>
      </c>
      <c r="Y43" s="185">
        <f t="shared" si="24"/>
        <v>0</v>
      </c>
      <c r="Z43" s="187">
        <f t="shared" si="24"/>
        <v>254</v>
      </c>
      <c r="AA43" s="187">
        <f t="shared" si="24"/>
        <v>4.5999999999999996</v>
      </c>
      <c r="AB43" s="187">
        <f t="shared" si="24"/>
        <v>98.346456692913392</v>
      </c>
      <c r="AC43" s="187">
        <f t="shared" si="24"/>
        <v>9.1</v>
      </c>
      <c r="AD43" s="187">
        <f t="shared" si="24"/>
        <v>7.7</v>
      </c>
      <c r="AE43" s="187">
        <f t="shared" si="24"/>
        <v>56.410256410256423</v>
      </c>
      <c r="AF43" s="185"/>
      <c r="AG43" s="185"/>
      <c r="AH43" s="185"/>
      <c r="AI43" s="185"/>
      <c r="AJ43" s="185"/>
      <c r="AK43" s="188"/>
      <c r="AL43" s="554">
        <f t="shared" ref="AL43:BE43" si="25">MAX(AL9:AL39)</f>
        <v>26.7</v>
      </c>
      <c r="AM43" s="531">
        <f t="shared" si="25"/>
        <v>1.33</v>
      </c>
      <c r="AN43" s="185">
        <f t="shared" si="25"/>
        <v>0</v>
      </c>
      <c r="AO43" s="185">
        <f t="shared" si="25"/>
        <v>980</v>
      </c>
      <c r="AP43" s="185">
        <f t="shared" si="25"/>
        <v>237.5</v>
      </c>
      <c r="AQ43" s="185">
        <f t="shared" si="25"/>
        <v>4300</v>
      </c>
      <c r="AR43" s="185">
        <f t="shared" si="25"/>
        <v>14833</v>
      </c>
      <c r="AS43" s="531">
        <f t="shared" si="25"/>
        <v>81.5</v>
      </c>
      <c r="AT43" s="187">
        <f t="shared" si="25"/>
        <v>4.5402298850574709</v>
      </c>
      <c r="AU43" s="321">
        <f t="shared" si="25"/>
        <v>112.35843564775614</v>
      </c>
      <c r="AV43" s="326">
        <f t="shared" si="25"/>
        <v>0.17902325581395348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0</v>
      </c>
      <c r="BB43" s="366">
        <f t="shared" si="25"/>
        <v>1.66</v>
      </c>
      <c r="BC43" s="319">
        <f t="shared" si="25"/>
        <v>0</v>
      </c>
      <c r="BD43" s="366">
        <f t="shared" si="25"/>
        <v>0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5">
        <f>MAX(BR9:BR39)</f>
        <v>5</v>
      </c>
      <c r="BS43" s="476">
        <f>MAX(BS9:BS39)</f>
        <v>121</v>
      </c>
      <c r="BT43" s="476">
        <f>MAX(BT9:BT39)</f>
        <v>19053.023255813954</v>
      </c>
      <c r="BU43" s="476"/>
      <c r="BV43" s="473"/>
      <c r="BW43" s="473"/>
      <c r="BX43" s="473"/>
      <c r="BY43" s="530">
        <f t="shared" ref="BY43:CB43" si="27">MAX(BY9:BY39)</f>
        <v>28</v>
      </c>
      <c r="BZ43" s="531">
        <f t="shared" si="27"/>
        <v>0</v>
      </c>
      <c r="CA43" s="531">
        <f t="shared" si="27"/>
        <v>1.66</v>
      </c>
      <c r="CB43" s="532">
        <f t="shared" si="27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599" t="s">
        <v>11</v>
      </c>
      <c r="B48" s="600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17" priority="5">
      <formula>IF(AND($AI9="H",$AH9="B"),1,0)</formula>
    </cfRule>
    <cfRule type="expression" dxfId="16" priority="6">
      <formula>IF($AI9="H",1,0)</formula>
    </cfRule>
  </conditionalFormatting>
  <conditionalFormatting sqref="AP9:AP39">
    <cfRule type="expression" dxfId="15" priority="3">
      <formula>IF(AND($AI9="H",$AH9="B"),1,0)</formula>
    </cfRule>
    <cfRule type="expression" dxfId="14" priority="4">
      <formula>IF($AI9="H",1,0)</formula>
    </cfRule>
  </conditionalFormatting>
  <conditionalFormatting sqref="AT9:AV39">
    <cfRule type="expression" dxfId="13" priority="1">
      <formula>IF(AND($AI9="H",$AH9="B"),1,0)</formula>
    </cfRule>
    <cfRule type="expression" dxfId="12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C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589" t="s">
        <v>60</v>
      </c>
      <c r="B1" s="589"/>
      <c r="C1" s="590" t="s">
        <v>247</v>
      </c>
      <c r="D1" s="590"/>
      <c r="E1" s="590"/>
      <c r="F1" s="590"/>
      <c r="G1" s="590"/>
      <c r="H1" s="590"/>
      <c r="I1" s="590"/>
      <c r="J1" s="590"/>
      <c r="K1" s="590"/>
      <c r="L1" s="590"/>
      <c r="M1" s="590"/>
      <c r="N1" s="590"/>
      <c r="O1" s="590"/>
      <c r="P1" s="590"/>
      <c r="Q1" s="590"/>
      <c r="R1" s="255"/>
      <c r="S1" s="591" t="s">
        <v>73</v>
      </c>
      <c r="T1" s="591"/>
      <c r="U1" s="591"/>
      <c r="V1" s="591"/>
      <c r="W1" s="591"/>
      <c r="X1" s="591"/>
      <c r="Y1" s="591"/>
      <c r="Z1" s="591"/>
      <c r="AA1" s="591"/>
      <c r="AB1" s="591"/>
      <c r="AC1" s="591"/>
      <c r="AD1" s="591"/>
      <c r="AE1" s="591"/>
      <c r="AF1" s="591"/>
      <c r="AG1" s="591"/>
      <c r="AH1" s="591"/>
      <c r="AI1" s="591"/>
      <c r="AJ1" s="591"/>
      <c r="AK1" s="591"/>
      <c r="AL1" s="591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591" t="s">
        <v>97</v>
      </c>
      <c r="B2" s="591"/>
      <c r="C2" s="591"/>
      <c r="D2" s="48"/>
      <c r="E2" s="592" t="s">
        <v>171</v>
      </c>
      <c r="F2" s="592"/>
      <c r="G2" s="592"/>
      <c r="H2" s="592"/>
      <c r="I2" s="592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584" t="s">
        <v>36</v>
      </c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85"/>
      <c r="AG3" s="585"/>
      <c r="AH3" s="585"/>
      <c r="AI3" s="585"/>
      <c r="AJ3" s="585"/>
      <c r="AK3" s="585"/>
      <c r="AL3" s="585"/>
      <c r="AM3" s="585"/>
      <c r="AN3" s="585"/>
      <c r="AO3" s="585"/>
      <c r="AP3" s="585"/>
      <c r="AQ3" s="585"/>
      <c r="AR3" s="585"/>
      <c r="AS3" s="585"/>
      <c r="AT3" s="123"/>
      <c r="AU3" s="123"/>
      <c r="AV3" s="123"/>
      <c r="AW3" s="123"/>
      <c r="AX3" s="123"/>
      <c r="AY3" s="123"/>
      <c r="AZ3" s="620" t="s">
        <v>37</v>
      </c>
      <c r="BA3" s="621"/>
      <c r="BB3" s="621"/>
      <c r="BC3" s="622"/>
      <c r="BD3" s="622"/>
      <c r="BE3" s="622"/>
      <c r="BF3" s="622"/>
      <c r="BG3" s="621"/>
      <c r="BH3" s="621"/>
      <c r="BI3" s="621"/>
      <c r="BJ3" s="621"/>
      <c r="BK3" s="621"/>
      <c r="BL3" s="621"/>
      <c r="BM3" s="621"/>
      <c r="BN3" s="621"/>
      <c r="BO3" s="621"/>
      <c r="BP3" s="623"/>
      <c r="BR3" s="460"/>
      <c r="BS3" s="626" t="s">
        <v>214</v>
      </c>
      <c r="BT3" s="627"/>
      <c r="BU3" s="628"/>
      <c r="BV3" s="626" t="s">
        <v>215</v>
      </c>
      <c r="BW3" s="627"/>
      <c r="BX3" s="628"/>
      <c r="BY3" s="460"/>
      <c r="BZ3" s="460"/>
      <c r="CA3" s="460"/>
      <c r="CB3" s="460"/>
    </row>
    <row r="4" spans="1:263" s="89" customFormat="1" ht="67.95" customHeight="1" thickBot="1" x14ac:dyDescent="0.45">
      <c r="A4" s="571" t="s">
        <v>38</v>
      </c>
      <c r="B4" s="572"/>
      <c r="C4" s="97" t="s">
        <v>100</v>
      </c>
      <c r="D4" s="97" t="s">
        <v>130</v>
      </c>
      <c r="E4" s="579" t="s">
        <v>129</v>
      </c>
      <c r="F4" s="581"/>
      <c r="G4" s="579" t="s">
        <v>200</v>
      </c>
      <c r="H4" s="581"/>
      <c r="I4" s="579" t="s">
        <v>39</v>
      </c>
      <c r="J4" s="580"/>
      <c r="K4" s="581"/>
      <c r="L4" s="579" t="s">
        <v>123</v>
      </c>
      <c r="M4" s="580"/>
      <c r="N4" s="581"/>
      <c r="O4" s="586" t="s">
        <v>3</v>
      </c>
      <c r="P4" s="587"/>
      <c r="Q4" s="588"/>
      <c r="R4" s="593" t="s">
        <v>10</v>
      </c>
      <c r="S4" s="594"/>
      <c r="T4" s="593" t="s">
        <v>126</v>
      </c>
      <c r="U4" s="594"/>
      <c r="V4" s="593" t="s">
        <v>124</v>
      </c>
      <c r="W4" s="594"/>
      <c r="X4" s="593" t="s">
        <v>125</v>
      </c>
      <c r="Y4" s="594"/>
      <c r="Z4" s="593" t="s">
        <v>15</v>
      </c>
      <c r="AA4" s="595"/>
      <c r="AB4" s="594"/>
      <c r="AC4" s="593" t="s">
        <v>16</v>
      </c>
      <c r="AD4" s="595"/>
      <c r="AE4" s="594"/>
      <c r="AF4" s="289" t="s">
        <v>142</v>
      </c>
      <c r="AG4" s="129" t="s">
        <v>178</v>
      </c>
      <c r="AH4" s="88" t="s">
        <v>198</v>
      </c>
      <c r="AI4" s="91" t="s">
        <v>199</v>
      </c>
      <c r="AJ4" s="596" t="s">
        <v>177</v>
      </c>
      <c r="AK4" s="607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18" t="s">
        <v>17</v>
      </c>
      <c r="AR4" s="619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14" t="s">
        <v>155</v>
      </c>
      <c r="BD4" s="615"/>
      <c r="BE4" s="616"/>
      <c r="BF4" s="617"/>
      <c r="BG4" s="637" t="s">
        <v>81</v>
      </c>
      <c r="BH4" s="637"/>
      <c r="BI4" s="637"/>
      <c r="BJ4" s="637"/>
      <c r="BK4" s="637"/>
      <c r="BL4" s="637"/>
      <c r="BM4" s="637"/>
      <c r="BN4" s="637"/>
      <c r="BO4" s="637"/>
      <c r="BP4" s="638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566" t="s">
        <v>242</v>
      </c>
      <c r="BZ4" s="567"/>
      <c r="CA4" s="567"/>
      <c r="CB4" s="568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77"/>
      <c r="F5" s="598"/>
      <c r="G5" s="577" t="s">
        <v>82</v>
      </c>
      <c r="H5" s="598"/>
      <c r="I5" s="577" t="s">
        <v>8</v>
      </c>
      <c r="J5" s="578"/>
      <c r="K5" s="286" t="s">
        <v>9</v>
      </c>
      <c r="L5" s="577" t="s">
        <v>201</v>
      </c>
      <c r="M5" s="578"/>
      <c r="N5" s="286" t="s">
        <v>9</v>
      </c>
      <c r="O5" s="577" t="s">
        <v>201</v>
      </c>
      <c r="P5" s="578"/>
      <c r="Q5" s="286" t="s">
        <v>9</v>
      </c>
      <c r="R5" s="601" t="s">
        <v>34</v>
      </c>
      <c r="S5" s="603"/>
      <c r="T5" s="601" t="s">
        <v>34</v>
      </c>
      <c r="U5" s="603"/>
      <c r="V5" s="601" t="s">
        <v>34</v>
      </c>
      <c r="W5" s="603"/>
      <c r="X5" s="601" t="s">
        <v>34</v>
      </c>
      <c r="Y5" s="603"/>
      <c r="Z5" s="601" t="s">
        <v>34</v>
      </c>
      <c r="AA5" s="602"/>
      <c r="AB5" s="286" t="s">
        <v>9</v>
      </c>
      <c r="AC5" s="601" t="s">
        <v>35</v>
      </c>
      <c r="AD5" s="602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97"/>
      <c r="AK5" s="608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04" t="s">
        <v>22</v>
      </c>
      <c r="AV5" s="612" t="s">
        <v>120</v>
      </c>
      <c r="AW5" s="302"/>
      <c r="AX5" s="302"/>
      <c r="AY5" s="302"/>
      <c r="AZ5" s="303"/>
      <c r="BA5" s="303"/>
      <c r="BB5" s="303"/>
      <c r="BC5" s="631"/>
      <c r="BD5" s="632"/>
      <c r="BE5" s="633"/>
      <c r="BF5" s="634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635" t="s">
        <v>223</v>
      </c>
      <c r="BT5" s="635" t="s">
        <v>224</v>
      </c>
      <c r="BU5" s="635"/>
      <c r="BV5" s="629"/>
      <c r="BW5" s="629" t="s">
        <v>225</v>
      </c>
      <c r="BX5" s="629" t="s">
        <v>224</v>
      </c>
      <c r="BY5" s="518" t="s">
        <v>243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395</v>
      </c>
      <c r="AU6" s="604"/>
      <c r="AV6" s="613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36"/>
      <c r="BT6" s="636"/>
      <c r="BU6" s="636"/>
      <c r="BV6" s="630"/>
      <c r="BW6" s="630"/>
      <c r="BX6" s="630"/>
      <c r="BY6" s="520" t="s">
        <v>244</v>
      </c>
      <c r="BZ6" s="520"/>
      <c r="CA6" s="520" t="s">
        <v>245</v>
      </c>
      <c r="CB6" s="520" t="s">
        <v>246</v>
      </c>
    </row>
    <row r="7" spans="1:263" s="43" customFormat="1" ht="33.75" customHeight="1" thickBot="1" x14ac:dyDescent="0.35">
      <c r="A7" s="582" t="s">
        <v>175</v>
      </c>
      <c r="B7" s="122" t="s">
        <v>83</v>
      </c>
      <c r="C7" s="155">
        <v>233</v>
      </c>
      <c r="D7" s="156"/>
      <c r="E7" s="575"/>
      <c r="F7" s="575"/>
      <c r="G7" s="238"/>
      <c r="H7" s="238"/>
      <c r="I7" s="575">
        <v>515</v>
      </c>
      <c r="J7" s="575" t="s">
        <v>255</v>
      </c>
      <c r="K7" s="575"/>
      <c r="L7" s="575">
        <v>556</v>
      </c>
      <c r="M7" s="575" t="s">
        <v>256</v>
      </c>
      <c r="N7" s="575"/>
      <c r="O7" s="575">
        <v>1200</v>
      </c>
      <c r="P7" s="575" t="s">
        <v>257</v>
      </c>
      <c r="Q7" s="575"/>
      <c r="R7" s="575"/>
      <c r="S7" s="575"/>
      <c r="T7" s="575"/>
      <c r="U7" s="575"/>
      <c r="V7" s="575"/>
      <c r="W7" s="575"/>
      <c r="X7" s="575"/>
      <c r="Y7" s="575"/>
      <c r="Z7" s="575">
        <v>84</v>
      </c>
      <c r="AA7" s="575" t="s">
        <v>258</v>
      </c>
      <c r="AB7" s="575"/>
      <c r="AC7" s="575"/>
      <c r="AD7" s="575" t="s">
        <v>259</v>
      </c>
      <c r="AE7" s="575"/>
      <c r="AF7" s="238"/>
      <c r="AG7" s="238"/>
      <c r="AH7" s="609"/>
      <c r="AI7" s="575"/>
      <c r="AJ7" s="575"/>
      <c r="AK7" s="573"/>
      <c r="AL7" s="605"/>
      <c r="AM7" s="283"/>
      <c r="AN7" s="283"/>
      <c r="AO7" s="238"/>
      <c r="AP7" s="575"/>
      <c r="AQ7" s="575"/>
      <c r="AR7" s="575"/>
      <c r="AS7" s="605"/>
      <c r="AT7" s="575"/>
      <c r="AU7" s="575"/>
      <c r="AV7" s="575"/>
      <c r="AW7" s="575"/>
      <c r="AX7" s="575"/>
      <c r="AY7" s="575"/>
      <c r="AZ7" s="575"/>
      <c r="BA7" s="575"/>
      <c r="BB7" s="575"/>
      <c r="BC7" s="575"/>
      <c r="BD7" s="575"/>
      <c r="BE7" s="575"/>
      <c r="BF7" s="575"/>
      <c r="BG7" s="610"/>
      <c r="BH7" s="283"/>
      <c r="BI7" s="283"/>
      <c r="BJ7" s="283"/>
      <c r="BK7" s="283"/>
      <c r="BL7" s="575"/>
      <c r="BM7" s="575"/>
      <c r="BN7" s="575"/>
      <c r="BO7" s="575"/>
      <c r="BP7" s="575"/>
      <c r="BR7" s="624"/>
      <c r="BS7" s="624"/>
      <c r="BT7" s="624"/>
      <c r="BU7" s="624"/>
      <c r="BV7" s="624"/>
      <c r="BW7" s="624"/>
      <c r="BX7" s="624"/>
      <c r="BY7" s="569"/>
      <c r="BZ7" s="569"/>
      <c r="CA7" s="569"/>
      <c r="CB7" s="569"/>
    </row>
    <row r="8" spans="1:263" s="43" customFormat="1" ht="33.75" customHeight="1" thickBot="1" x14ac:dyDescent="0.35">
      <c r="A8" s="583"/>
      <c r="B8" s="122" t="s">
        <v>84</v>
      </c>
      <c r="C8" s="155">
        <v>233</v>
      </c>
      <c r="D8" s="157"/>
      <c r="E8" s="576"/>
      <c r="F8" s="576"/>
      <c r="G8" s="239"/>
      <c r="H8" s="239"/>
      <c r="I8" s="576"/>
      <c r="J8" s="576"/>
      <c r="K8" s="576"/>
      <c r="L8" s="576"/>
      <c r="M8" s="576"/>
      <c r="N8" s="576"/>
      <c r="O8" s="576"/>
      <c r="P8" s="576"/>
      <c r="Q8" s="576"/>
      <c r="R8" s="576"/>
      <c r="S8" s="576"/>
      <c r="T8" s="576"/>
      <c r="U8" s="576"/>
      <c r="V8" s="576"/>
      <c r="W8" s="576"/>
      <c r="X8" s="576"/>
      <c r="Y8" s="576"/>
      <c r="Z8" s="576"/>
      <c r="AA8" s="576"/>
      <c r="AB8" s="576"/>
      <c r="AC8" s="576"/>
      <c r="AD8" s="576"/>
      <c r="AE8" s="576"/>
      <c r="AF8" s="239"/>
      <c r="AG8" s="239"/>
      <c r="AH8" s="576"/>
      <c r="AI8" s="576"/>
      <c r="AJ8" s="576"/>
      <c r="AK8" s="574"/>
      <c r="AL8" s="606"/>
      <c r="AM8" s="284"/>
      <c r="AN8" s="284"/>
      <c r="AO8" s="239"/>
      <c r="AP8" s="576"/>
      <c r="AQ8" s="576"/>
      <c r="AR8" s="576"/>
      <c r="AS8" s="606"/>
      <c r="AT8" s="576"/>
      <c r="AU8" s="576"/>
      <c r="AV8" s="576"/>
      <c r="AW8" s="576"/>
      <c r="AX8" s="576"/>
      <c r="AY8" s="576"/>
      <c r="AZ8" s="576"/>
      <c r="BA8" s="576"/>
      <c r="BB8" s="576"/>
      <c r="BC8" s="576"/>
      <c r="BD8" s="576"/>
      <c r="BE8" s="576"/>
      <c r="BF8" s="576"/>
      <c r="BG8" s="611"/>
      <c r="BH8" s="284"/>
      <c r="BI8" s="284"/>
      <c r="BJ8" s="284"/>
      <c r="BK8" s="284"/>
      <c r="BL8" s="576"/>
      <c r="BM8" s="576"/>
      <c r="BN8" s="576"/>
      <c r="BO8" s="576"/>
      <c r="BP8" s="576"/>
      <c r="BR8" s="625"/>
      <c r="BS8" s="625"/>
      <c r="BT8" s="625"/>
      <c r="BU8" s="625"/>
      <c r="BV8" s="625"/>
      <c r="BW8" s="625"/>
      <c r="BX8" s="625"/>
      <c r="BY8" s="570"/>
      <c r="BZ8" s="570"/>
      <c r="CA8" s="570"/>
      <c r="CB8" s="570"/>
    </row>
    <row r="9" spans="1:263" s="34" customFormat="1" ht="24.9" customHeight="1" x14ac:dyDescent="0.3">
      <c r="A9" s="223" t="s">
        <v>48</v>
      </c>
      <c r="B9" s="224">
        <v>1</v>
      </c>
      <c r="C9" s="158">
        <v>91</v>
      </c>
      <c r="D9" s="158"/>
      <c r="E9" s="544"/>
      <c r="F9" s="544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158"/>
      <c r="AP9" s="331" t="str">
        <f>+IF(AQ9&gt;0,AO9*1000/AQ9,"")</f>
        <v/>
      </c>
      <c r="AQ9" s="341"/>
      <c r="AR9" s="341"/>
      <c r="AS9" s="545"/>
      <c r="AT9" s="477">
        <f t="shared" ref="AT9:AT39" si="0">+IF(C9="","",IF(1&gt;0,1*$AT$6/(C9+BS9),""))</f>
        <v>4.3406593406593403</v>
      </c>
      <c r="AU9" s="331" t="str">
        <f>+IF(AV9="","",((AT$6*AQ9)/((BR9*AR9)+(J9*C9))))</f>
        <v/>
      </c>
      <c r="AV9" s="477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/>
      <c r="BS9" s="468"/>
      <c r="BT9" s="469" t="str">
        <f t="shared" ref="BT9:BT41" si="1">IF(AQ9="","",((1+BU9)*AQ9/BU9))</f>
        <v/>
      </c>
      <c r="BU9" s="470">
        <f t="shared" ref="BU9:BU39" si="2">IF(C9="","",(BS9+BR9)/C9)</f>
        <v>0</v>
      </c>
      <c r="BV9" s="471"/>
      <c r="BW9" s="471"/>
      <c r="BX9" s="469" t="str">
        <f t="shared" ref="BX9:BX39" si="3">IF(AQ9="","",BW9*BV9*1000/AQ9)</f>
        <v/>
      </c>
      <c r="BY9" s="521"/>
      <c r="BZ9" s="467"/>
      <c r="CA9" s="467"/>
      <c r="CB9" s="522"/>
    </row>
    <row r="10" spans="1:263" s="34" customFormat="1" ht="24.9" customHeight="1" x14ac:dyDescent="0.3">
      <c r="A10" s="225" t="s">
        <v>49</v>
      </c>
      <c r="B10" s="226">
        <v>2</v>
      </c>
      <c r="C10" s="162">
        <v>92</v>
      </c>
      <c r="D10" s="162"/>
      <c r="E10" s="544">
        <v>7.9</v>
      </c>
      <c r="F10" s="544">
        <v>7.37</v>
      </c>
      <c r="G10" s="158">
        <v>3270</v>
      </c>
      <c r="H10" s="158">
        <v>2480</v>
      </c>
      <c r="I10" s="297">
        <v>395</v>
      </c>
      <c r="J10" s="297">
        <v>7</v>
      </c>
      <c r="K10" s="457">
        <f t="shared" ref="K10:K39" si="4">IF(AND(I10&lt;&gt;"",J10&lt;&gt;""),(I10-J10)/I10*100,"")</f>
        <v>98.22784810126582</v>
      </c>
      <c r="L10" s="297"/>
      <c r="M10" s="297"/>
      <c r="N10" s="457" t="str">
        <f t="shared" ref="N10:N39" si="5">IF(AND(L10&lt;&gt;"",M10&lt;&gt;""),(L10-M10)/L10*100,"")</f>
        <v/>
      </c>
      <c r="O10" s="297">
        <v>921</v>
      </c>
      <c r="P10" s="297">
        <v>37</v>
      </c>
      <c r="Q10" s="457">
        <f t="shared" ref="Q10:Q39" si="6">IF(AND(O10&lt;&gt;"",P10&lt;&gt;""),(O10-P10)/O10*100,"")</f>
        <v>95.982627578718777</v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 t="s">
        <v>248</v>
      </c>
      <c r="AI10" s="158" t="s">
        <v>249</v>
      </c>
      <c r="AJ10" s="158" t="s">
        <v>250</v>
      </c>
      <c r="AK10" s="305" t="s">
        <v>250</v>
      </c>
      <c r="AL10" s="339">
        <v>20.8</v>
      </c>
      <c r="AM10" s="546">
        <v>0.12</v>
      </c>
      <c r="AN10" s="245"/>
      <c r="AO10" s="162">
        <v>890</v>
      </c>
      <c r="AP10" s="331" t="str">
        <f t="shared" ref="AP10:AP39" si="9">+IF(AQ10&gt;0,AO10*1000/AQ10,"")</f>
        <v/>
      </c>
      <c r="AQ10" s="342"/>
      <c r="AR10" s="342"/>
      <c r="AS10" s="546"/>
      <c r="AT10" s="477">
        <f t="shared" si="0"/>
        <v>3.0152671755725189</v>
      </c>
      <c r="AU10" s="331" t="str">
        <f t="shared" ref="AU10:AU39" si="10">+IF(AV10="","",((AT$6*AQ10)/((BR10*AR10)+(J10*C10))))</f>
        <v/>
      </c>
      <c r="AV10" s="477" t="str">
        <f t="shared" ref="AV10:AV39" si="11">+IF(AQ10="","",(L10/AQ10))</f>
        <v/>
      </c>
      <c r="AW10" s="312"/>
      <c r="AX10" s="164"/>
      <c r="AY10" s="313"/>
      <c r="AZ10" s="355"/>
      <c r="BA10" s="356"/>
      <c r="BB10" s="356">
        <v>1.91</v>
      </c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1</v>
      </c>
      <c r="BS10" s="468">
        <v>39</v>
      </c>
      <c r="BT10" s="469" t="str">
        <f t="shared" si="1"/>
        <v/>
      </c>
      <c r="BU10" s="470">
        <f t="shared" si="2"/>
        <v>0.43478260869565216</v>
      </c>
      <c r="BV10" s="471">
        <v>1</v>
      </c>
      <c r="BW10" s="471">
        <v>890</v>
      </c>
      <c r="BX10" s="469" t="str">
        <f t="shared" si="3"/>
        <v/>
      </c>
      <c r="BY10" s="521">
        <v>14</v>
      </c>
      <c r="BZ10" s="467"/>
      <c r="CA10" s="467">
        <v>1.91</v>
      </c>
      <c r="CB10" s="522"/>
    </row>
    <row r="11" spans="1:263" s="34" customFormat="1" ht="24.9" customHeight="1" x14ac:dyDescent="0.3">
      <c r="A11" s="223" t="s">
        <v>50</v>
      </c>
      <c r="B11" s="226">
        <v>3</v>
      </c>
      <c r="C11" s="162">
        <v>102</v>
      </c>
      <c r="D11" s="162"/>
      <c r="E11" s="544"/>
      <c r="F11" s="544"/>
      <c r="G11" s="158"/>
      <c r="H11" s="158"/>
      <c r="I11" s="297"/>
      <c r="J11" s="297"/>
      <c r="K11" s="457" t="str">
        <f t="shared" si="4"/>
        <v/>
      </c>
      <c r="L11" s="297"/>
      <c r="M11" s="297"/>
      <c r="N11" s="457" t="str">
        <f t="shared" si="5"/>
        <v/>
      </c>
      <c r="O11" s="297"/>
      <c r="P11" s="297"/>
      <c r="Q11" s="457" t="str">
        <f t="shared" si="6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/>
      <c r="AI11" s="158"/>
      <c r="AJ11" s="158"/>
      <c r="AK11" s="305"/>
      <c r="AL11" s="339">
        <v>19.3</v>
      </c>
      <c r="AM11" s="546">
        <v>0.14000000000000001</v>
      </c>
      <c r="AN11" s="245"/>
      <c r="AO11" s="162">
        <v>900</v>
      </c>
      <c r="AP11" s="331" t="str">
        <f t="shared" si="9"/>
        <v/>
      </c>
      <c r="AQ11" s="342"/>
      <c r="AR11" s="342"/>
      <c r="AS11" s="546"/>
      <c r="AT11" s="477">
        <f t="shared" si="0"/>
        <v>1.7633928571428572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5</v>
      </c>
      <c r="BS11" s="468">
        <v>122</v>
      </c>
      <c r="BT11" s="469" t="str">
        <f t="shared" si="1"/>
        <v/>
      </c>
      <c r="BU11" s="470">
        <f t="shared" si="2"/>
        <v>1.2450980392156863</v>
      </c>
      <c r="BV11" s="471">
        <v>1</v>
      </c>
      <c r="BW11" s="471">
        <v>900</v>
      </c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5" t="s">
        <v>51</v>
      </c>
      <c r="B12" s="226">
        <v>4</v>
      </c>
      <c r="C12" s="162">
        <v>103</v>
      </c>
      <c r="D12" s="162"/>
      <c r="E12" s="544"/>
      <c r="F12" s="544"/>
      <c r="G12" s="158"/>
      <c r="H12" s="158"/>
      <c r="I12" s="297"/>
      <c r="J12" s="297"/>
      <c r="K12" s="457" t="str">
        <f t="shared" si="4"/>
        <v/>
      </c>
      <c r="L12" s="297"/>
      <c r="M12" s="297"/>
      <c r="N12" s="457" t="str">
        <f t="shared" si="5"/>
        <v/>
      </c>
      <c r="O12" s="297"/>
      <c r="P12" s="297"/>
      <c r="Q12" s="457" t="str">
        <f t="shared" si="6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59"/>
      <c r="AD12" s="159"/>
      <c r="AE12" s="175" t="str">
        <f t="shared" si="8"/>
        <v/>
      </c>
      <c r="AF12" s="158"/>
      <c r="AG12" s="158"/>
      <c r="AH12" s="121"/>
      <c r="AI12" s="158"/>
      <c r="AJ12" s="158"/>
      <c r="AK12" s="305"/>
      <c r="AL12" s="339"/>
      <c r="AM12" s="546"/>
      <c r="AN12" s="245"/>
      <c r="AO12" s="162"/>
      <c r="AP12" s="331" t="str">
        <f t="shared" si="9"/>
        <v/>
      </c>
      <c r="AQ12" s="342"/>
      <c r="AR12" s="342"/>
      <c r="AS12" s="546"/>
      <c r="AT12" s="477">
        <f t="shared" si="0"/>
        <v>3.8349514563106797</v>
      </c>
      <c r="AU12" s="331" t="str">
        <f t="shared" si="10"/>
        <v/>
      </c>
      <c r="AV12" s="477" t="str">
        <f t="shared" si="11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/>
      <c r="BS12" s="468"/>
      <c r="BT12" s="469" t="str">
        <f t="shared" si="1"/>
        <v/>
      </c>
      <c r="BU12" s="470">
        <f t="shared" si="2"/>
        <v>0</v>
      </c>
      <c r="BV12" s="471"/>
      <c r="BW12" s="471"/>
      <c r="BX12" s="469" t="str">
        <f t="shared" si="3"/>
        <v/>
      </c>
      <c r="BY12" s="521"/>
      <c r="BZ12" s="467"/>
      <c r="CA12" s="467"/>
      <c r="CB12" s="522"/>
    </row>
    <row r="13" spans="1:263" s="34" customFormat="1" ht="24.9" customHeight="1" x14ac:dyDescent="0.3">
      <c r="A13" s="225" t="s">
        <v>52</v>
      </c>
      <c r="B13" s="226">
        <v>5</v>
      </c>
      <c r="C13" s="162">
        <v>102</v>
      </c>
      <c r="D13" s="162"/>
      <c r="E13" s="544"/>
      <c r="F13" s="544"/>
      <c r="G13" s="158"/>
      <c r="H13" s="158"/>
      <c r="I13" s="297"/>
      <c r="J13" s="297"/>
      <c r="K13" s="457" t="str">
        <f t="shared" si="4"/>
        <v/>
      </c>
      <c r="L13" s="297"/>
      <c r="M13" s="297"/>
      <c r="N13" s="457" t="str">
        <f t="shared" si="5"/>
        <v/>
      </c>
      <c r="O13" s="297"/>
      <c r="P13" s="297"/>
      <c r="Q13" s="457" t="str">
        <f t="shared" si="6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/>
      <c r="AI13" s="158"/>
      <c r="AJ13" s="158"/>
      <c r="AK13" s="305"/>
      <c r="AL13" s="339"/>
      <c r="AM13" s="546"/>
      <c r="AN13" s="245"/>
      <c r="AO13" s="162"/>
      <c r="AP13" s="331" t="str">
        <f t="shared" si="9"/>
        <v/>
      </c>
      <c r="AQ13" s="342"/>
      <c r="AR13" s="342"/>
      <c r="AS13" s="546"/>
      <c r="AT13" s="477">
        <f t="shared" si="0"/>
        <v>3.8725490196078431</v>
      </c>
      <c r="AU13" s="331" t="str">
        <f t="shared" si="10"/>
        <v/>
      </c>
      <c r="AV13" s="477" t="str">
        <f t="shared" si="11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/>
      <c r="BS13" s="468"/>
      <c r="BT13" s="469" t="str">
        <f t="shared" si="1"/>
        <v/>
      </c>
      <c r="BU13" s="470">
        <f t="shared" si="2"/>
        <v>0</v>
      </c>
      <c r="BV13" s="471"/>
      <c r="BW13" s="471"/>
      <c r="BX13" s="469" t="str">
        <f t="shared" si="3"/>
        <v/>
      </c>
      <c r="BY13" s="521"/>
      <c r="BZ13" s="467"/>
      <c r="CA13" s="467"/>
      <c r="CB13" s="522"/>
    </row>
    <row r="14" spans="1:263" s="34" customFormat="1" ht="24.9" customHeight="1" x14ac:dyDescent="0.3">
      <c r="A14" s="225" t="s">
        <v>53</v>
      </c>
      <c r="B14" s="226">
        <v>6</v>
      </c>
      <c r="C14" s="162">
        <v>95</v>
      </c>
      <c r="D14" s="162"/>
      <c r="E14" s="544">
        <v>8.16</v>
      </c>
      <c r="F14" s="544">
        <v>7.39</v>
      </c>
      <c r="G14" s="158">
        <v>3320</v>
      </c>
      <c r="H14" s="158">
        <v>2350</v>
      </c>
      <c r="I14" s="297">
        <v>444</v>
      </c>
      <c r="J14" s="297">
        <v>5</v>
      </c>
      <c r="K14" s="457">
        <f t="shared" si="4"/>
        <v>98.873873873873876</v>
      </c>
      <c r="L14" s="297">
        <v>577.19999999999993</v>
      </c>
      <c r="M14" s="297">
        <v>7.8000000000000007</v>
      </c>
      <c r="N14" s="457">
        <f t="shared" si="5"/>
        <v>98.648648648648646</v>
      </c>
      <c r="O14" s="297">
        <v>962</v>
      </c>
      <c r="P14" s="297">
        <v>39</v>
      </c>
      <c r="Q14" s="457">
        <f t="shared" si="6"/>
        <v>95.945945945945937</v>
      </c>
      <c r="R14" s="159">
        <v>98.8</v>
      </c>
      <c r="S14" s="159">
        <v>7.5</v>
      </c>
      <c r="T14" s="159">
        <v>65.2</v>
      </c>
      <c r="U14" s="159">
        <v>6.1</v>
      </c>
      <c r="V14" s="159">
        <v>0.2</v>
      </c>
      <c r="W14" s="159">
        <v>0.2</v>
      </c>
      <c r="X14" s="159">
        <v>0</v>
      </c>
      <c r="Y14" s="159">
        <v>0</v>
      </c>
      <c r="Z14" s="331">
        <f t="shared" si="12"/>
        <v>99</v>
      </c>
      <c r="AA14" s="331">
        <f t="shared" si="12"/>
        <v>7.7</v>
      </c>
      <c r="AB14" s="330">
        <f t="shared" si="7"/>
        <v>92.222222222222214</v>
      </c>
      <c r="AC14" s="159">
        <v>8.3000000000000007</v>
      </c>
      <c r="AD14" s="159">
        <v>4.4000000000000004</v>
      </c>
      <c r="AE14" s="175">
        <f t="shared" si="8"/>
        <v>46.987951807228917</v>
      </c>
      <c r="AF14" s="158"/>
      <c r="AG14" s="158"/>
      <c r="AH14" s="121" t="s">
        <v>248</v>
      </c>
      <c r="AI14" s="158" t="s">
        <v>249</v>
      </c>
      <c r="AJ14" s="158" t="s">
        <v>250</v>
      </c>
      <c r="AK14" s="305" t="s">
        <v>250</v>
      </c>
      <c r="AL14" s="339">
        <v>19.2</v>
      </c>
      <c r="AM14" s="546">
        <v>0</v>
      </c>
      <c r="AN14" s="245"/>
      <c r="AO14" s="162">
        <v>890</v>
      </c>
      <c r="AP14" s="331">
        <f t="shared" si="9"/>
        <v>218.13725490196077</v>
      </c>
      <c r="AQ14" s="342">
        <v>4080</v>
      </c>
      <c r="AR14" s="342">
        <v>8800</v>
      </c>
      <c r="AS14" s="546">
        <v>84.31</v>
      </c>
      <c r="AT14" s="477">
        <f t="shared" si="0"/>
        <v>2.9044117647058822</v>
      </c>
      <c r="AU14" s="331">
        <f t="shared" si="10"/>
        <v>89.161825726141075</v>
      </c>
      <c r="AV14" s="477">
        <f t="shared" si="11"/>
        <v>0.1414705882352941</v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v>2</v>
      </c>
      <c r="BS14" s="468">
        <v>41</v>
      </c>
      <c r="BT14" s="469">
        <f t="shared" si="1"/>
        <v>13093.953488372093</v>
      </c>
      <c r="BU14" s="470">
        <f t="shared" si="2"/>
        <v>0.45263157894736844</v>
      </c>
      <c r="BV14" s="471">
        <v>1</v>
      </c>
      <c r="BW14" s="471">
        <v>890</v>
      </c>
      <c r="BX14" s="469">
        <f t="shared" si="3"/>
        <v>218.13725490196077</v>
      </c>
      <c r="BY14" s="521"/>
      <c r="BZ14" s="467"/>
      <c r="CA14" s="467"/>
      <c r="CB14" s="522"/>
    </row>
    <row r="15" spans="1:263" s="34" customFormat="1" ht="24.9" customHeight="1" x14ac:dyDescent="0.3">
      <c r="A15" s="225" t="s">
        <v>47</v>
      </c>
      <c r="B15" s="226">
        <v>7</v>
      </c>
      <c r="C15" s="162">
        <v>83</v>
      </c>
      <c r="D15" s="162"/>
      <c r="E15" s="544"/>
      <c r="F15" s="544"/>
      <c r="G15" s="158"/>
      <c r="H15" s="158"/>
      <c r="I15" s="297"/>
      <c r="J15" s="297"/>
      <c r="K15" s="457" t="str">
        <f t="shared" si="4"/>
        <v/>
      </c>
      <c r="L15" s="297"/>
      <c r="M15" s="297"/>
      <c r="N15" s="457" t="str">
        <f t="shared" si="5"/>
        <v/>
      </c>
      <c r="O15" s="297"/>
      <c r="P15" s="297"/>
      <c r="Q15" s="457" t="str">
        <f t="shared" si="6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59"/>
      <c r="AD15" s="159"/>
      <c r="AE15" s="175" t="str">
        <f t="shared" si="8"/>
        <v/>
      </c>
      <c r="AF15" s="158"/>
      <c r="AG15" s="158"/>
      <c r="AH15" s="121"/>
      <c r="AI15" s="158"/>
      <c r="AJ15" s="158"/>
      <c r="AK15" s="305"/>
      <c r="AL15" s="339">
        <v>19</v>
      </c>
      <c r="AM15" s="546">
        <v>0.84</v>
      </c>
      <c r="AN15" s="245"/>
      <c r="AO15" s="162">
        <v>870</v>
      </c>
      <c r="AP15" s="331" t="str">
        <f t="shared" si="9"/>
        <v/>
      </c>
      <c r="AQ15" s="342"/>
      <c r="AR15" s="342"/>
      <c r="AS15" s="546"/>
      <c r="AT15" s="477">
        <f t="shared" si="0"/>
        <v>3.237704918032787</v>
      </c>
      <c r="AU15" s="331" t="str">
        <f t="shared" si="10"/>
        <v/>
      </c>
      <c r="AV15" s="477" t="str">
        <f t="shared" si="11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1</v>
      </c>
      <c r="BS15" s="468">
        <v>39</v>
      </c>
      <c r="BT15" s="469" t="str">
        <f t="shared" si="1"/>
        <v/>
      </c>
      <c r="BU15" s="470">
        <f t="shared" si="2"/>
        <v>0.48192771084337349</v>
      </c>
      <c r="BV15" s="471">
        <v>1</v>
      </c>
      <c r="BW15" s="471">
        <v>870</v>
      </c>
      <c r="BX15" s="469" t="str">
        <f t="shared" si="3"/>
        <v/>
      </c>
      <c r="BY15" s="521"/>
      <c r="BZ15" s="467"/>
      <c r="CA15" s="467"/>
      <c r="CB15" s="522"/>
    </row>
    <row r="16" spans="1:263" s="34" customFormat="1" ht="24.9" customHeight="1" x14ac:dyDescent="0.3">
      <c r="A16" s="225" t="s">
        <v>48</v>
      </c>
      <c r="B16" s="226">
        <v>8</v>
      </c>
      <c r="C16" s="162">
        <v>89</v>
      </c>
      <c r="D16" s="162"/>
      <c r="E16" s="544">
        <v>7.4</v>
      </c>
      <c r="F16" s="544">
        <v>7.2</v>
      </c>
      <c r="G16" s="158">
        <v>3190</v>
      </c>
      <c r="H16" s="158">
        <v>2070</v>
      </c>
      <c r="I16" s="297">
        <v>360</v>
      </c>
      <c r="J16" s="297">
        <v>7.6</v>
      </c>
      <c r="K16" s="457">
        <f t="shared" si="4"/>
        <v>97.888888888888886</v>
      </c>
      <c r="L16" s="297">
        <v>507</v>
      </c>
      <c r="M16" s="297">
        <v>7.2</v>
      </c>
      <c r="N16" s="457">
        <f t="shared" si="5"/>
        <v>98.57988165680473</v>
      </c>
      <c r="O16" s="297">
        <v>980</v>
      </c>
      <c r="P16" s="297">
        <v>35</v>
      </c>
      <c r="Q16" s="457">
        <f t="shared" si="6"/>
        <v>96.428571428571431</v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 t="s">
        <v>248</v>
      </c>
      <c r="AI16" s="158" t="s">
        <v>251</v>
      </c>
      <c r="AJ16" s="158" t="s">
        <v>250</v>
      </c>
      <c r="AK16" s="305" t="s">
        <v>250</v>
      </c>
      <c r="AL16" s="339">
        <v>18.7</v>
      </c>
      <c r="AM16" s="546">
        <v>0.77</v>
      </c>
      <c r="AN16" s="245"/>
      <c r="AO16" s="162">
        <v>860</v>
      </c>
      <c r="AP16" s="331" t="str">
        <f t="shared" si="9"/>
        <v/>
      </c>
      <c r="AQ16" s="342"/>
      <c r="AR16" s="342"/>
      <c r="AS16" s="546"/>
      <c r="AT16" s="477">
        <f t="shared" si="0"/>
        <v>3.0152671755725189</v>
      </c>
      <c r="AU16" s="331" t="str">
        <f t="shared" si="10"/>
        <v/>
      </c>
      <c r="AV16" s="477" t="str">
        <f t="shared" si="11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v>2</v>
      </c>
      <c r="BS16" s="468">
        <v>42</v>
      </c>
      <c r="BT16" s="469" t="str">
        <f t="shared" si="1"/>
        <v/>
      </c>
      <c r="BU16" s="470">
        <f t="shared" si="2"/>
        <v>0.4943820224719101</v>
      </c>
      <c r="BV16" s="471">
        <v>1</v>
      </c>
      <c r="BW16" s="471">
        <v>860</v>
      </c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49</v>
      </c>
      <c r="B17" s="226">
        <v>9</v>
      </c>
      <c r="C17" s="162">
        <v>93</v>
      </c>
      <c r="D17" s="162"/>
      <c r="E17" s="544">
        <v>7.68</v>
      </c>
      <c r="F17" s="544">
        <v>7.24</v>
      </c>
      <c r="G17" s="158">
        <v>3210</v>
      </c>
      <c r="H17" s="158">
        <v>2140</v>
      </c>
      <c r="I17" s="297">
        <v>370</v>
      </c>
      <c r="J17" s="297">
        <v>8</v>
      </c>
      <c r="K17" s="457">
        <f t="shared" si="4"/>
        <v>97.837837837837839</v>
      </c>
      <c r="L17" s="297"/>
      <c r="M17" s="297"/>
      <c r="N17" s="457" t="str">
        <f t="shared" si="5"/>
        <v/>
      </c>
      <c r="O17" s="297">
        <v>865</v>
      </c>
      <c r="P17" s="297">
        <v>35</v>
      </c>
      <c r="Q17" s="457">
        <f t="shared" si="6"/>
        <v>95.95375722543352</v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59"/>
      <c r="AD17" s="159"/>
      <c r="AE17" s="175" t="str">
        <f t="shared" si="8"/>
        <v/>
      </c>
      <c r="AF17" s="158"/>
      <c r="AG17" s="158"/>
      <c r="AH17" s="121" t="s">
        <v>248</v>
      </c>
      <c r="AI17" s="158" t="s">
        <v>249</v>
      </c>
      <c r="AJ17" s="158" t="s">
        <v>250</v>
      </c>
      <c r="AK17" s="305" t="s">
        <v>250</v>
      </c>
      <c r="AL17" s="339">
        <v>18.7</v>
      </c>
      <c r="AM17" s="546">
        <v>1.27</v>
      </c>
      <c r="AN17" s="245"/>
      <c r="AO17" s="162">
        <v>850</v>
      </c>
      <c r="AP17" s="331" t="str">
        <f t="shared" si="9"/>
        <v/>
      </c>
      <c r="AQ17" s="342"/>
      <c r="AR17" s="342"/>
      <c r="AS17" s="546"/>
      <c r="AT17" s="477">
        <f t="shared" si="0"/>
        <v>2.9924242424242422</v>
      </c>
      <c r="AU17" s="331" t="str">
        <f t="shared" si="10"/>
        <v/>
      </c>
      <c r="AV17" s="477" t="str">
        <f t="shared" si="11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2</v>
      </c>
      <c r="BS17" s="468">
        <v>39</v>
      </c>
      <c r="BT17" s="469" t="str">
        <f t="shared" si="1"/>
        <v/>
      </c>
      <c r="BU17" s="470">
        <f t="shared" si="2"/>
        <v>0.44086021505376344</v>
      </c>
      <c r="BV17" s="471">
        <v>1</v>
      </c>
      <c r="BW17" s="471">
        <v>850</v>
      </c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50</v>
      </c>
      <c r="B18" s="226">
        <v>10</v>
      </c>
      <c r="C18" s="162">
        <v>93</v>
      </c>
      <c r="D18" s="162"/>
      <c r="E18" s="544"/>
      <c r="F18" s="544"/>
      <c r="G18" s="158"/>
      <c r="H18" s="158"/>
      <c r="I18" s="297"/>
      <c r="J18" s="297"/>
      <c r="K18" s="457" t="str">
        <f t="shared" si="4"/>
        <v/>
      </c>
      <c r="L18" s="297"/>
      <c r="M18" s="297"/>
      <c r="N18" s="457" t="str">
        <f t="shared" si="5"/>
        <v/>
      </c>
      <c r="O18" s="297"/>
      <c r="P18" s="297"/>
      <c r="Q18" s="457" t="str">
        <f t="shared" si="6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59"/>
      <c r="AD18" s="159"/>
      <c r="AE18" s="175" t="str">
        <f t="shared" si="8"/>
        <v/>
      </c>
      <c r="AF18" s="158"/>
      <c r="AG18" s="158"/>
      <c r="AH18" s="121"/>
      <c r="AI18" s="158"/>
      <c r="AJ18" s="158"/>
      <c r="AK18" s="305"/>
      <c r="AL18" s="339">
        <v>18.600000000000001</v>
      </c>
      <c r="AM18" s="546">
        <v>1.07</v>
      </c>
      <c r="AN18" s="245"/>
      <c r="AO18" s="162">
        <v>870</v>
      </c>
      <c r="AP18" s="331" t="str">
        <f t="shared" si="9"/>
        <v/>
      </c>
      <c r="AQ18" s="342"/>
      <c r="AR18" s="342"/>
      <c r="AS18" s="546"/>
      <c r="AT18" s="477">
        <f t="shared" si="0"/>
        <v>1.8544600938967135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4</v>
      </c>
      <c r="BS18" s="468">
        <v>120</v>
      </c>
      <c r="BT18" s="469" t="str">
        <f t="shared" si="1"/>
        <v/>
      </c>
      <c r="BU18" s="470">
        <f t="shared" si="2"/>
        <v>1.3333333333333333</v>
      </c>
      <c r="BV18" s="471">
        <v>1</v>
      </c>
      <c r="BW18" s="471">
        <v>870</v>
      </c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51</v>
      </c>
      <c r="B19" s="226">
        <v>11</v>
      </c>
      <c r="C19" s="162">
        <v>94</v>
      </c>
      <c r="D19" s="162"/>
      <c r="E19" s="544"/>
      <c r="F19" s="544"/>
      <c r="G19" s="158"/>
      <c r="H19" s="158"/>
      <c r="I19" s="297"/>
      <c r="J19" s="297"/>
      <c r="K19" s="457" t="str">
        <f t="shared" si="4"/>
        <v/>
      </c>
      <c r="L19" s="297"/>
      <c r="M19" s="297"/>
      <c r="N19" s="457" t="str">
        <f t="shared" si="5"/>
        <v/>
      </c>
      <c r="O19" s="297"/>
      <c r="P19" s="297"/>
      <c r="Q19" s="457" t="str">
        <f t="shared" si="6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59"/>
      <c r="AD19" s="159"/>
      <c r="AE19" s="175" t="str">
        <f t="shared" si="8"/>
        <v/>
      </c>
      <c r="AF19" s="158"/>
      <c r="AG19" s="158"/>
      <c r="AH19" s="121"/>
      <c r="AI19" s="158"/>
      <c r="AJ19" s="158"/>
      <c r="AK19" s="305"/>
      <c r="AL19" s="339"/>
      <c r="AM19" s="546"/>
      <c r="AN19" s="245"/>
      <c r="AO19" s="162"/>
      <c r="AP19" s="331" t="str">
        <f t="shared" si="9"/>
        <v/>
      </c>
      <c r="AQ19" s="342"/>
      <c r="AR19" s="342"/>
      <c r="AS19" s="546"/>
      <c r="AT19" s="477">
        <f t="shared" si="0"/>
        <v>4.2021276595744679</v>
      </c>
      <c r="AU19" s="331" t="str">
        <f t="shared" si="10"/>
        <v/>
      </c>
      <c r="AV19" s="477" t="str">
        <f t="shared" si="11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/>
      <c r="BS19" s="468"/>
      <c r="BT19" s="469" t="str">
        <f t="shared" si="1"/>
        <v/>
      </c>
      <c r="BU19" s="470">
        <f t="shared" si="2"/>
        <v>0</v>
      </c>
      <c r="BV19" s="471"/>
      <c r="BW19" s="471"/>
      <c r="BX19" s="469" t="str">
        <f t="shared" si="3"/>
        <v/>
      </c>
      <c r="BY19" s="521"/>
      <c r="BZ19" s="467"/>
      <c r="CA19" s="467"/>
      <c r="CB19" s="522"/>
    </row>
    <row r="20" spans="1:80" s="34" customFormat="1" ht="24.9" customHeight="1" x14ac:dyDescent="0.3">
      <c r="A20" s="225" t="s">
        <v>52</v>
      </c>
      <c r="B20" s="226">
        <v>12</v>
      </c>
      <c r="C20" s="162">
        <v>94</v>
      </c>
      <c r="D20" s="162"/>
      <c r="E20" s="544"/>
      <c r="F20" s="544"/>
      <c r="G20" s="158"/>
      <c r="H20" s="158"/>
      <c r="I20" s="297"/>
      <c r="J20" s="297"/>
      <c r="K20" s="457" t="str">
        <f t="shared" si="4"/>
        <v/>
      </c>
      <c r="L20" s="297"/>
      <c r="M20" s="297"/>
      <c r="N20" s="457" t="str">
        <f t="shared" si="5"/>
        <v/>
      </c>
      <c r="O20" s="297"/>
      <c r="P20" s="297"/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59"/>
      <c r="AD20" s="159"/>
      <c r="AE20" s="175" t="str">
        <f t="shared" si="8"/>
        <v/>
      </c>
      <c r="AF20" s="158"/>
      <c r="AG20" s="158"/>
      <c r="AH20" s="121"/>
      <c r="AI20" s="158"/>
      <c r="AJ20" s="158"/>
      <c r="AK20" s="305"/>
      <c r="AL20" s="339"/>
      <c r="AM20" s="546"/>
      <c r="AN20" s="245"/>
      <c r="AO20" s="162"/>
      <c r="AP20" s="331" t="str">
        <f t="shared" si="9"/>
        <v/>
      </c>
      <c r="AQ20" s="342"/>
      <c r="AR20" s="342"/>
      <c r="AS20" s="546"/>
      <c r="AT20" s="477">
        <f t="shared" si="0"/>
        <v>4.2021276595744679</v>
      </c>
      <c r="AU20" s="331" t="str">
        <f t="shared" si="10"/>
        <v/>
      </c>
      <c r="AV20" s="477" t="str">
        <f t="shared" si="11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/>
      <c r="BS20" s="468"/>
      <c r="BT20" s="469" t="str">
        <f t="shared" si="1"/>
        <v/>
      </c>
      <c r="BU20" s="470">
        <f t="shared" si="2"/>
        <v>0</v>
      </c>
      <c r="BV20" s="471"/>
      <c r="BW20" s="471"/>
      <c r="BX20" s="469" t="str">
        <f t="shared" si="3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53</v>
      </c>
      <c r="B21" s="226">
        <v>13</v>
      </c>
      <c r="C21" s="162">
        <v>93</v>
      </c>
      <c r="D21" s="162"/>
      <c r="E21" s="544">
        <v>8.0399999999999991</v>
      </c>
      <c r="F21" s="544">
        <v>7.39</v>
      </c>
      <c r="G21" s="158">
        <v>3230</v>
      </c>
      <c r="H21" s="158">
        <v>2520</v>
      </c>
      <c r="I21" s="297">
        <v>278</v>
      </c>
      <c r="J21" s="297">
        <v>10</v>
      </c>
      <c r="K21" s="457">
        <f t="shared" si="4"/>
        <v>96.402877697841731</v>
      </c>
      <c r="L21" s="297">
        <v>451.8</v>
      </c>
      <c r="M21" s="297">
        <v>7.2</v>
      </c>
      <c r="N21" s="457">
        <f t="shared" si="5"/>
        <v>98.406374501992033</v>
      </c>
      <c r="O21" s="297">
        <v>753</v>
      </c>
      <c r="P21" s="297">
        <v>36</v>
      </c>
      <c r="Q21" s="457">
        <f t="shared" si="6"/>
        <v>95.2191235059761</v>
      </c>
      <c r="R21" s="159">
        <v>120.7</v>
      </c>
      <c r="S21" s="159">
        <v>6.9</v>
      </c>
      <c r="T21" s="159">
        <v>70.900000000000006</v>
      </c>
      <c r="U21" s="159">
        <v>4.8</v>
      </c>
      <c r="V21" s="159">
        <v>0.3</v>
      </c>
      <c r="W21" s="159">
        <v>0.1</v>
      </c>
      <c r="X21" s="159">
        <v>0</v>
      </c>
      <c r="Y21" s="159">
        <v>0</v>
      </c>
      <c r="Z21" s="331">
        <f t="shared" si="12"/>
        <v>121</v>
      </c>
      <c r="AA21" s="331">
        <f t="shared" si="12"/>
        <v>7</v>
      </c>
      <c r="AB21" s="330">
        <f t="shared" si="7"/>
        <v>94.214876033057848</v>
      </c>
      <c r="AC21" s="159">
        <v>7.9</v>
      </c>
      <c r="AD21" s="159">
        <v>7.7</v>
      </c>
      <c r="AE21" s="175">
        <f t="shared" si="8"/>
        <v>2.5316455696202551</v>
      </c>
      <c r="AF21" s="158"/>
      <c r="AG21" s="158"/>
      <c r="AH21" s="121" t="s">
        <v>248</v>
      </c>
      <c r="AI21" s="158" t="s">
        <v>249</v>
      </c>
      <c r="AJ21" s="158" t="s">
        <v>250</v>
      </c>
      <c r="AK21" s="305" t="s">
        <v>250</v>
      </c>
      <c r="AL21" s="339">
        <v>19.2</v>
      </c>
      <c r="AM21" s="546">
        <v>0.79</v>
      </c>
      <c r="AN21" s="245"/>
      <c r="AO21" s="162">
        <v>850</v>
      </c>
      <c r="AP21" s="331">
        <f t="shared" si="9"/>
        <v>203.34928229665073</v>
      </c>
      <c r="AQ21" s="342">
        <v>4180</v>
      </c>
      <c r="AR21" s="342">
        <v>10300</v>
      </c>
      <c r="AS21" s="546">
        <v>83.73</v>
      </c>
      <c r="AT21" s="477">
        <f t="shared" si="0"/>
        <v>2.9044117647058822</v>
      </c>
      <c r="AU21" s="331">
        <f t="shared" si="10"/>
        <v>76.688341848583377</v>
      </c>
      <c r="AV21" s="477">
        <f t="shared" si="11"/>
        <v>0.10808612440191388</v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2</v>
      </c>
      <c r="BS21" s="468">
        <v>43</v>
      </c>
      <c r="BT21" s="469">
        <f t="shared" si="1"/>
        <v>12818.666666666668</v>
      </c>
      <c r="BU21" s="470">
        <f t="shared" si="2"/>
        <v>0.4838709677419355</v>
      </c>
      <c r="BV21" s="471">
        <v>1</v>
      </c>
      <c r="BW21" s="471">
        <v>850</v>
      </c>
      <c r="BX21" s="469">
        <f t="shared" si="3"/>
        <v>203.34928229665073</v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47</v>
      </c>
      <c r="B22" s="226">
        <v>14</v>
      </c>
      <c r="C22" s="162">
        <v>83</v>
      </c>
      <c r="D22" s="162"/>
      <c r="E22" s="544"/>
      <c r="F22" s="544"/>
      <c r="G22" s="158"/>
      <c r="H22" s="158"/>
      <c r="I22" s="297"/>
      <c r="J22" s="297"/>
      <c r="K22" s="457" t="str">
        <f t="shared" si="4"/>
        <v/>
      </c>
      <c r="L22" s="297"/>
      <c r="M22" s="297"/>
      <c r="N22" s="457" t="str">
        <f t="shared" si="5"/>
        <v/>
      </c>
      <c r="O22" s="297"/>
      <c r="P22" s="297"/>
      <c r="Q22" s="457" t="str">
        <f t="shared" si="6"/>
        <v/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59"/>
      <c r="AD22" s="159"/>
      <c r="AE22" s="175" t="str">
        <f t="shared" si="8"/>
        <v/>
      </c>
      <c r="AF22" s="158"/>
      <c r="AG22" s="158"/>
      <c r="AH22" s="121"/>
      <c r="AI22" s="158"/>
      <c r="AJ22" s="158"/>
      <c r="AK22" s="305"/>
      <c r="AL22" s="339">
        <v>19.5</v>
      </c>
      <c r="AM22" s="546">
        <v>1.1499999999999999</v>
      </c>
      <c r="AN22" s="245"/>
      <c r="AO22" s="162">
        <v>860</v>
      </c>
      <c r="AP22" s="331" t="str">
        <f t="shared" si="9"/>
        <v/>
      </c>
      <c r="AQ22" s="342"/>
      <c r="AR22" s="342"/>
      <c r="AS22" s="546"/>
      <c r="AT22" s="477">
        <f t="shared" si="0"/>
        <v>3.237704918032787</v>
      </c>
      <c r="AU22" s="331" t="str">
        <f t="shared" si="10"/>
        <v/>
      </c>
      <c r="AV22" s="477" t="str">
        <f t="shared" si="11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2</v>
      </c>
      <c r="BS22" s="468">
        <v>39</v>
      </c>
      <c r="BT22" s="469" t="str">
        <f t="shared" si="1"/>
        <v/>
      </c>
      <c r="BU22" s="470">
        <f t="shared" si="2"/>
        <v>0.49397590361445781</v>
      </c>
      <c r="BV22" s="471">
        <v>1</v>
      </c>
      <c r="BW22" s="471">
        <v>860</v>
      </c>
      <c r="BX22" s="469" t="str">
        <f t="shared" si="3"/>
        <v/>
      </c>
      <c r="BY22" s="521"/>
      <c r="BZ22" s="467"/>
      <c r="CA22" s="467"/>
      <c r="CB22" s="522"/>
    </row>
    <row r="23" spans="1:80" s="34" customFormat="1" ht="24.9" customHeight="1" x14ac:dyDescent="0.3">
      <c r="A23" s="225" t="s">
        <v>48</v>
      </c>
      <c r="B23" s="226">
        <v>15</v>
      </c>
      <c r="C23" s="162">
        <v>82</v>
      </c>
      <c r="D23" s="162"/>
      <c r="E23" s="544"/>
      <c r="F23" s="544"/>
      <c r="G23" s="158"/>
      <c r="H23" s="158"/>
      <c r="I23" s="297"/>
      <c r="J23" s="297"/>
      <c r="K23" s="457" t="str">
        <f t="shared" si="4"/>
        <v/>
      </c>
      <c r="L23" s="297"/>
      <c r="M23" s="297"/>
      <c r="N23" s="457" t="str">
        <f t="shared" si="5"/>
        <v/>
      </c>
      <c r="O23" s="297"/>
      <c r="P23" s="297"/>
      <c r="Q23" s="457" t="str">
        <f t="shared" si="6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/>
      <c r="AI23" s="158"/>
      <c r="AJ23" s="158"/>
      <c r="AK23" s="305"/>
      <c r="AL23" s="339">
        <v>19.7</v>
      </c>
      <c r="AM23" s="546">
        <v>1.04</v>
      </c>
      <c r="AN23" s="245"/>
      <c r="AO23" s="162">
        <v>870</v>
      </c>
      <c r="AP23" s="331" t="str">
        <f t="shared" si="9"/>
        <v/>
      </c>
      <c r="AQ23" s="342"/>
      <c r="AR23" s="342"/>
      <c r="AS23" s="546"/>
      <c r="AT23" s="477">
        <f t="shared" si="0"/>
        <v>3.185483870967742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>
        <v>1</v>
      </c>
      <c r="BS23" s="468">
        <v>42</v>
      </c>
      <c r="BT23" s="469" t="str">
        <f t="shared" si="1"/>
        <v/>
      </c>
      <c r="BU23" s="470">
        <f t="shared" si="2"/>
        <v>0.52439024390243905</v>
      </c>
      <c r="BV23" s="471">
        <v>1</v>
      </c>
      <c r="BW23" s="471">
        <v>870</v>
      </c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49</v>
      </c>
      <c r="B24" s="226">
        <v>16</v>
      </c>
      <c r="C24" s="162">
        <v>111</v>
      </c>
      <c r="D24" s="162"/>
      <c r="E24" s="544">
        <v>7.75</v>
      </c>
      <c r="F24" s="544">
        <v>7.32</v>
      </c>
      <c r="G24" s="158">
        <v>3250</v>
      </c>
      <c r="H24" s="158">
        <v>2500</v>
      </c>
      <c r="I24" s="297">
        <v>378</v>
      </c>
      <c r="J24" s="297">
        <v>9</v>
      </c>
      <c r="K24" s="457">
        <f t="shared" si="4"/>
        <v>97.61904761904762</v>
      </c>
      <c r="L24" s="297"/>
      <c r="M24" s="297"/>
      <c r="N24" s="457" t="str">
        <f t="shared" si="5"/>
        <v/>
      </c>
      <c r="O24" s="297">
        <v>870</v>
      </c>
      <c r="P24" s="297">
        <v>36</v>
      </c>
      <c r="Q24" s="457">
        <f t="shared" si="6"/>
        <v>95.862068965517238</v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 t="s">
        <v>248</v>
      </c>
      <c r="AI24" s="158" t="s">
        <v>249</v>
      </c>
      <c r="AJ24" s="158" t="s">
        <v>250</v>
      </c>
      <c r="AK24" s="305" t="s">
        <v>250</v>
      </c>
      <c r="AL24" s="339">
        <v>19.8</v>
      </c>
      <c r="AM24" s="546">
        <v>0.9</v>
      </c>
      <c r="AN24" s="245"/>
      <c r="AO24" s="162">
        <v>870</v>
      </c>
      <c r="AP24" s="331" t="str">
        <f t="shared" si="9"/>
        <v/>
      </c>
      <c r="AQ24" s="342"/>
      <c r="AR24" s="342"/>
      <c r="AS24" s="546"/>
      <c r="AT24" s="477">
        <f t="shared" si="0"/>
        <v>2.6333333333333333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356"/>
      <c r="BB24" s="356">
        <v>1.88</v>
      </c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2</v>
      </c>
      <c r="BS24" s="468">
        <v>39</v>
      </c>
      <c r="BT24" s="469" t="str">
        <f t="shared" si="1"/>
        <v/>
      </c>
      <c r="BU24" s="470">
        <f t="shared" si="2"/>
        <v>0.36936936936936937</v>
      </c>
      <c r="BV24" s="471">
        <v>1</v>
      </c>
      <c r="BW24" s="471">
        <v>870</v>
      </c>
      <c r="BX24" s="469" t="str">
        <f t="shared" si="3"/>
        <v/>
      </c>
      <c r="BY24" s="521">
        <v>13</v>
      </c>
      <c r="BZ24" s="467"/>
      <c r="CA24" s="467">
        <v>1.88</v>
      </c>
      <c r="CB24" s="522"/>
    </row>
    <row r="25" spans="1:80" s="34" customFormat="1" ht="24.9" customHeight="1" x14ac:dyDescent="0.3">
      <c r="A25" s="225" t="s">
        <v>50</v>
      </c>
      <c r="B25" s="226">
        <v>17</v>
      </c>
      <c r="C25" s="162">
        <v>99</v>
      </c>
      <c r="D25" s="162"/>
      <c r="E25" s="544"/>
      <c r="F25" s="544"/>
      <c r="G25" s="158"/>
      <c r="H25" s="158"/>
      <c r="I25" s="297"/>
      <c r="J25" s="297"/>
      <c r="K25" s="457" t="str">
        <f t="shared" si="4"/>
        <v/>
      </c>
      <c r="L25" s="297"/>
      <c r="M25" s="297"/>
      <c r="N25" s="457" t="str">
        <f t="shared" si="5"/>
        <v/>
      </c>
      <c r="O25" s="297"/>
      <c r="P25" s="297"/>
      <c r="Q25" s="457" t="str">
        <f t="shared" si="6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59"/>
      <c r="AD25" s="159"/>
      <c r="AE25" s="175" t="str">
        <f t="shared" si="8"/>
        <v/>
      </c>
      <c r="AF25" s="158"/>
      <c r="AG25" s="158"/>
      <c r="AH25" s="121"/>
      <c r="AI25" s="158"/>
      <c r="AJ25" s="158"/>
      <c r="AK25" s="305"/>
      <c r="AL25" s="339">
        <v>20</v>
      </c>
      <c r="AM25" s="546">
        <v>0.93</v>
      </c>
      <c r="AN25" s="245"/>
      <c r="AO25" s="162">
        <v>850</v>
      </c>
      <c r="AP25" s="331" t="str">
        <f t="shared" si="9"/>
        <v/>
      </c>
      <c r="AQ25" s="342"/>
      <c r="AR25" s="342"/>
      <c r="AS25" s="546"/>
      <c r="AT25" s="477">
        <f t="shared" si="0"/>
        <v>1.8036529680365296</v>
      </c>
      <c r="AU25" s="331" t="str">
        <f t="shared" si="10"/>
        <v/>
      </c>
      <c r="AV25" s="477" t="str">
        <f t="shared" si="11"/>
        <v/>
      </c>
      <c r="AW25" s="312"/>
      <c r="AX25" s="164"/>
      <c r="AY25" s="313"/>
      <c r="AZ25" s="355"/>
      <c r="BA25" s="356"/>
      <c r="BB25" s="356">
        <v>1.9</v>
      </c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5</v>
      </c>
      <c r="BS25" s="468">
        <v>120</v>
      </c>
      <c r="BT25" s="469" t="str">
        <f t="shared" si="1"/>
        <v/>
      </c>
      <c r="BU25" s="470">
        <f t="shared" si="2"/>
        <v>1.2626262626262625</v>
      </c>
      <c r="BV25" s="471">
        <v>1</v>
      </c>
      <c r="BW25" s="471">
        <v>850</v>
      </c>
      <c r="BX25" s="469" t="str">
        <f t="shared" si="3"/>
        <v/>
      </c>
      <c r="BY25" s="521">
        <v>13</v>
      </c>
      <c r="BZ25" s="467"/>
      <c r="CA25" s="467">
        <v>1.9</v>
      </c>
      <c r="CB25" s="522"/>
    </row>
    <row r="26" spans="1:80" s="34" customFormat="1" ht="24.9" customHeight="1" x14ac:dyDescent="0.3">
      <c r="A26" s="225" t="s">
        <v>51</v>
      </c>
      <c r="B26" s="226">
        <v>18</v>
      </c>
      <c r="C26" s="162">
        <v>100</v>
      </c>
      <c r="D26" s="162"/>
      <c r="E26" s="544"/>
      <c r="F26" s="544"/>
      <c r="G26" s="158"/>
      <c r="H26" s="158"/>
      <c r="I26" s="297"/>
      <c r="J26" s="297"/>
      <c r="K26" s="457" t="str">
        <f t="shared" si="4"/>
        <v/>
      </c>
      <c r="L26" s="297"/>
      <c r="M26" s="297"/>
      <c r="N26" s="457" t="str">
        <f t="shared" si="5"/>
        <v/>
      </c>
      <c r="O26" s="297"/>
      <c r="P26" s="297"/>
      <c r="Q26" s="457" t="str">
        <f t="shared" si="6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59"/>
      <c r="AD26" s="159"/>
      <c r="AE26" s="175" t="str">
        <f t="shared" si="8"/>
        <v/>
      </c>
      <c r="AF26" s="158"/>
      <c r="AG26" s="158"/>
      <c r="AH26" s="121"/>
      <c r="AI26" s="158"/>
      <c r="AJ26" s="158"/>
      <c r="AK26" s="305"/>
      <c r="AL26" s="339"/>
      <c r="AM26" s="546"/>
      <c r="AN26" s="245"/>
      <c r="AO26" s="162"/>
      <c r="AP26" s="331" t="str">
        <f t="shared" si="9"/>
        <v/>
      </c>
      <c r="AQ26" s="342"/>
      <c r="AR26" s="342"/>
      <c r="AS26" s="546"/>
      <c r="AT26" s="477">
        <f t="shared" si="0"/>
        <v>3.95</v>
      </c>
      <c r="AU26" s="331" t="str">
        <f t="shared" si="10"/>
        <v/>
      </c>
      <c r="AV26" s="477" t="str">
        <f t="shared" si="11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/>
      <c r="BS26" s="468"/>
      <c r="BT26" s="469" t="str">
        <f t="shared" si="1"/>
        <v/>
      </c>
      <c r="BU26" s="470">
        <f t="shared" si="2"/>
        <v>0</v>
      </c>
      <c r="BV26" s="471"/>
      <c r="BW26" s="471"/>
      <c r="BX26" s="469" t="str">
        <f t="shared" si="3"/>
        <v/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52</v>
      </c>
      <c r="B27" s="226">
        <v>19</v>
      </c>
      <c r="C27" s="162">
        <v>99</v>
      </c>
      <c r="D27" s="162"/>
      <c r="E27" s="544"/>
      <c r="F27" s="544"/>
      <c r="G27" s="158"/>
      <c r="H27" s="158"/>
      <c r="I27" s="297"/>
      <c r="J27" s="297"/>
      <c r="K27" s="457" t="str">
        <f t="shared" si="4"/>
        <v/>
      </c>
      <c r="L27" s="297"/>
      <c r="M27" s="297"/>
      <c r="N27" s="457" t="str">
        <f t="shared" si="5"/>
        <v/>
      </c>
      <c r="O27" s="297"/>
      <c r="P27" s="297"/>
      <c r="Q27" s="457" t="str">
        <f t="shared" si="6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59"/>
      <c r="AD27" s="159"/>
      <c r="AE27" s="175" t="str">
        <f t="shared" si="8"/>
        <v/>
      </c>
      <c r="AF27" s="158"/>
      <c r="AG27" s="158"/>
      <c r="AH27" s="121"/>
      <c r="AI27" s="158"/>
      <c r="AJ27" s="158"/>
      <c r="AK27" s="305"/>
      <c r="AL27" s="339"/>
      <c r="AM27" s="546"/>
      <c r="AN27" s="245"/>
      <c r="AO27" s="162"/>
      <c r="AP27" s="331" t="str">
        <f t="shared" si="9"/>
        <v/>
      </c>
      <c r="AQ27" s="342"/>
      <c r="AR27" s="342"/>
      <c r="AS27" s="546"/>
      <c r="AT27" s="477">
        <f t="shared" si="0"/>
        <v>3.9898989898989901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/>
      <c r="BS27" s="468"/>
      <c r="BT27" s="469" t="str">
        <f t="shared" si="1"/>
        <v/>
      </c>
      <c r="BU27" s="470">
        <f t="shared" si="2"/>
        <v>0</v>
      </c>
      <c r="BV27" s="471"/>
      <c r="BW27" s="471"/>
      <c r="BX27" s="469" t="str">
        <f t="shared" si="3"/>
        <v/>
      </c>
      <c r="BY27" s="521"/>
      <c r="BZ27" s="467"/>
      <c r="CA27" s="467"/>
      <c r="CB27" s="522"/>
    </row>
    <row r="28" spans="1:80" s="34" customFormat="1" ht="24.9" customHeight="1" x14ac:dyDescent="0.3">
      <c r="A28" s="225" t="s">
        <v>53</v>
      </c>
      <c r="B28" s="226">
        <v>20</v>
      </c>
      <c r="C28" s="162">
        <v>91</v>
      </c>
      <c r="D28" s="162"/>
      <c r="E28" s="544">
        <v>7.85</v>
      </c>
      <c r="F28" s="544">
        <v>7.31</v>
      </c>
      <c r="G28" s="158">
        <v>3270</v>
      </c>
      <c r="H28" s="158">
        <v>2420</v>
      </c>
      <c r="I28" s="297">
        <v>370</v>
      </c>
      <c r="J28" s="297">
        <v>8</v>
      </c>
      <c r="K28" s="457">
        <f t="shared" si="4"/>
        <v>97.837837837837839</v>
      </c>
      <c r="L28" s="297">
        <v>558</v>
      </c>
      <c r="M28" s="297">
        <v>7.4</v>
      </c>
      <c r="N28" s="457">
        <f t="shared" si="5"/>
        <v>98.673835125448022</v>
      </c>
      <c r="O28" s="297">
        <v>930</v>
      </c>
      <c r="P28" s="297">
        <v>37</v>
      </c>
      <c r="Q28" s="457">
        <f t="shared" si="6"/>
        <v>96.021505376344081</v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 t="s">
        <v>248</v>
      </c>
      <c r="AI28" s="158" t="s">
        <v>249</v>
      </c>
      <c r="AJ28" s="158" t="s">
        <v>250</v>
      </c>
      <c r="AK28" s="305" t="s">
        <v>250</v>
      </c>
      <c r="AL28" s="339">
        <v>19.100000000000001</v>
      </c>
      <c r="AM28" s="546">
        <v>0.84</v>
      </c>
      <c r="AN28" s="245"/>
      <c r="AO28" s="162">
        <v>900</v>
      </c>
      <c r="AP28" s="331">
        <f t="shared" si="9"/>
        <v>219.51219512195121</v>
      </c>
      <c r="AQ28" s="342">
        <v>4100</v>
      </c>
      <c r="AR28" s="342">
        <v>9300</v>
      </c>
      <c r="AS28" s="546">
        <v>84.05</v>
      </c>
      <c r="AT28" s="477">
        <f t="shared" si="0"/>
        <v>2.9477611940298507</v>
      </c>
      <c r="AU28" s="331">
        <f t="shared" si="10"/>
        <v>83.790355960264904</v>
      </c>
      <c r="AV28" s="477">
        <f t="shared" si="11"/>
        <v>0.13609756097560977</v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2</v>
      </c>
      <c r="BS28" s="468">
        <v>43</v>
      </c>
      <c r="BT28" s="469">
        <f t="shared" si="1"/>
        <v>12391.111111111111</v>
      </c>
      <c r="BU28" s="470">
        <f t="shared" si="2"/>
        <v>0.49450549450549453</v>
      </c>
      <c r="BV28" s="471">
        <v>1</v>
      </c>
      <c r="BW28" s="471">
        <v>900</v>
      </c>
      <c r="BX28" s="469">
        <f t="shared" si="3"/>
        <v>219.51219512195121</v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47</v>
      </c>
      <c r="B29" s="226">
        <v>21</v>
      </c>
      <c r="C29" s="162">
        <v>89</v>
      </c>
      <c r="D29" s="162"/>
      <c r="E29" s="544"/>
      <c r="F29" s="544"/>
      <c r="G29" s="158"/>
      <c r="H29" s="158"/>
      <c r="I29" s="297"/>
      <c r="J29" s="297"/>
      <c r="K29" s="457" t="str">
        <f t="shared" si="4"/>
        <v/>
      </c>
      <c r="L29" s="297"/>
      <c r="M29" s="297"/>
      <c r="N29" s="457" t="str">
        <f t="shared" si="5"/>
        <v/>
      </c>
      <c r="O29" s="297"/>
      <c r="P29" s="297"/>
      <c r="Q29" s="457" t="str">
        <f t="shared" si="6"/>
        <v/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59"/>
      <c r="AD29" s="159"/>
      <c r="AE29" s="175" t="str">
        <f t="shared" si="8"/>
        <v/>
      </c>
      <c r="AF29" s="158"/>
      <c r="AG29" s="158"/>
      <c r="AH29" s="121"/>
      <c r="AI29" s="158"/>
      <c r="AJ29" s="158"/>
      <c r="AK29" s="305"/>
      <c r="AL29" s="339">
        <v>19</v>
      </c>
      <c r="AM29" s="546">
        <v>0.79</v>
      </c>
      <c r="AN29" s="245"/>
      <c r="AO29" s="162">
        <v>910</v>
      </c>
      <c r="AP29" s="331" t="str">
        <f t="shared" si="9"/>
        <v/>
      </c>
      <c r="AQ29" s="342"/>
      <c r="AR29" s="342"/>
      <c r="AS29" s="546"/>
      <c r="AT29" s="477">
        <f t="shared" si="0"/>
        <v>3.0859375</v>
      </c>
      <c r="AU29" s="331" t="str">
        <f t="shared" si="10"/>
        <v/>
      </c>
      <c r="AV29" s="477" t="str">
        <f t="shared" si="11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1</v>
      </c>
      <c r="BS29" s="468">
        <v>39</v>
      </c>
      <c r="BT29" s="469" t="str">
        <f t="shared" si="1"/>
        <v/>
      </c>
      <c r="BU29" s="470">
        <f t="shared" si="2"/>
        <v>0.449438202247191</v>
      </c>
      <c r="BV29" s="471">
        <v>1</v>
      </c>
      <c r="BW29" s="471">
        <v>910</v>
      </c>
      <c r="BX29" s="469" t="str">
        <f t="shared" si="3"/>
        <v/>
      </c>
      <c r="BY29" s="521"/>
      <c r="BZ29" s="467"/>
      <c r="CA29" s="467"/>
      <c r="CB29" s="522"/>
    </row>
    <row r="30" spans="1:80" s="34" customFormat="1" ht="24.9" customHeight="1" x14ac:dyDescent="0.3">
      <c r="A30" s="225" t="s">
        <v>48</v>
      </c>
      <c r="B30" s="226">
        <v>22</v>
      </c>
      <c r="C30" s="162">
        <v>87</v>
      </c>
      <c r="D30" s="162"/>
      <c r="E30" s="544"/>
      <c r="F30" s="544">
        <v>7.1</v>
      </c>
      <c r="G30" s="158"/>
      <c r="H30" s="158">
        <v>2160</v>
      </c>
      <c r="I30" s="297"/>
      <c r="J30" s="297">
        <v>7.8</v>
      </c>
      <c r="K30" s="457" t="str">
        <f t="shared" si="4"/>
        <v/>
      </c>
      <c r="L30" s="297"/>
      <c r="M30" s="297">
        <v>7</v>
      </c>
      <c r="N30" s="457" t="str">
        <f t="shared" si="5"/>
        <v/>
      </c>
      <c r="O30" s="297"/>
      <c r="P30" s="297">
        <v>32</v>
      </c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 t="s">
        <v>248</v>
      </c>
      <c r="AI30" s="158" t="s">
        <v>251</v>
      </c>
      <c r="AJ30" s="158" t="s">
        <v>250</v>
      </c>
      <c r="AK30" s="305" t="s">
        <v>250</v>
      </c>
      <c r="AL30" s="339">
        <v>18.100000000000001</v>
      </c>
      <c r="AM30" s="546">
        <v>0.82</v>
      </c>
      <c r="AN30" s="245"/>
      <c r="AO30" s="162">
        <v>910</v>
      </c>
      <c r="AP30" s="331" t="str">
        <f t="shared" si="9"/>
        <v/>
      </c>
      <c r="AQ30" s="342"/>
      <c r="AR30" s="342"/>
      <c r="AS30" s="546"/>
      <c r="AT30" s="477">
        <f t="shared" si="0"/>
        <v>3.0859375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2</v>
      </c>
      <c r="BS30" s="468">
        <v>41</v>
      </c>
      <c r="BT30" s="469" t="str">
        <f t="shared" si="1"/>
        <v/>
      </c>
      <c r="BU30" s="470">
        <f t="shared" si="2"/>
        <v>0.4942528735632184</v>
      </c>
      <c r="BV30" s="471">
        <v>1</v>
      </c>
      <c r="BW30" s="471">
        <v>910</v>
      </c>
      <c r="BX30" s="469" t="str">
        <f t="shared" si="3"/>
        <v/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49</v>
      </c>
      <c r="B31" s="226">
        <v>23</v>
      </c>
      <c r="C31" s="162">
        <v>88</v>
      </c>
      <c r="D31" s="162"/>
      <c r="E31" s="544">
        <v>7.96</v>
      </c>
      <c r="F31" s="544">
        <v>7.38</v>
      </c>
      <c r="G31" s="158">
        <v>3230</v>
      </c>
      <c r="H31" s="158">
        <v>2150</v>
      </c>
      <c r="I31" s="297">
        <v>350</v>
      </c>
      <c r="J31" s="297">
        <v>5</v>
      </c>
      <c r="K31" s="457">
        <f t="shared" si="4"/>
        <v>98.571428571428584</v>
      </c>
      <c r="L31" s="297"/>
      <c r="M31" s="297"/>
      <c r="N31" s="457" t="str">
        <f t="shared" si="5"/>
        <v/>
      </c>
      <c r="O31" s="297">
        <v>950</v>
      </c>
      <c r="P31" s="297">
        <v>37</v>
      </c>
      <c r="Q31" s="457">
        <f t="shared" si="6"/>
        <v>96.10526315789474</v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59"/>
      <c r="AD31" s="159"/>
      <c r="AE31" s="175" t="str">
        <f t="shared" si="8"/>
        <v/>
      </c>
      <c r="AF31" s="158"/>
      <c r="AG31" s="158"/>
      <c r="AH31" s="121" t="s">
        <v>248</v>
      </c>
      <c r="AI31" s="158" t="s">
        <v>249</v>
      </c>
      <c r="AJ31" s="158" t="s">
        <v>250</v>
      </c>
      <c r="AK31" s="305" t="s">
        <v>250</v>
      </c>
      <c r="AL31" s="339">
        <v>17.7</v>
      </c>
      <c r="AM31" s="546">
        <v>1.47</v>
      </c>
      <c r="AN31" s="245"/>
      <c r="AO31" s="162">
        <v>910</v>
      </c>
      <c r="AP31" s="331" t="str">
        <f t="shared" si="9"/>
        <v/>
      </c>
      <c r="AQ31" s="342"/>
      <c r="AR31" s="342"/>
      <c r="AS31" s="546"/>
      <c r="AT31" s="477">
        <f t="shared" si="0"/>
        <v>3.1102362204724407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2</v>
      </c>
      <c r="BS31" s="468">
        <v>39</v>
      </c>
      <c r="BT31" s="469" t="str">
        <f t="shared" si="1"/>
        <v/>
      </c>
      <c r="BU31" s="470">
        <f t="shared" si="2"/>
        <v>0.46590909090909088</v>
      </c>
      <c r="BV31" s="471">
        <v>1</v>
      </c>
      <c r="BW31" s="471">
        <v>910</v>
      </c>
      <c r="BX31" s="469" t="str">
        <f t="shared" si="3"/>
        <v/>
      </c>
      <c r="BY31" s="521"/>
      <c r="BZ31" s="467"/>
      <c r="CA31" s="467"/>
      <c r="CB31" s="522"/>
    </row>
    <row r="32" spans="1:80" s="34" customFormat="1" ht="24.9" customHeight="1" x14ac:dyDescent="0.3">
      <c r="A32" s="225" t="s">
        <v>50</v>
      </c>
      <c r="B32" s="226">
        <v>24</v>
      </c>
      <c r="C32" s="162">
        <v>97</v>
      </c>
      <c r="D32" s="162"/>
      <c r="E32" s="544"/>
      <c r="F32" s="544"/>
      <c r="G32" s="158"/>
      <c r="H32" s="158"/>
      <c r="I32" s="297"/>
      <c r="J32" s="297"/>
      <c r="K32" s="457" t="str">
        <f t="shared" si="4"/>
        <v/>
      </c>
      <c r="L32" s="297"/>
      <c r="M32" s="297"/>
      <c r="N32" s="457" t="str">
        <f t="shared" si="5"/>
        <v/>
      </c>
      <c r="O32" s="297"/>
      <c r="P32" s="297"/>
      <c r="Q32" s="457" t="str">
        <f t="shared" si="6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59"/>
      <c r="AD32" s="159"/>
      <c r="AE32" s="175" t="str">
        <f t="shared" si="8"/>
        <v/>
      </c>
      <c r="AF32" s="158"/>
      <c r="AG32" s="158"/>
      <c r="AH32" s="121"/>
      <c r="AI32" s="158"/>
      <c r="AJ32" s="158"/>
      <c r="AK32" s="305"/>
      <c r="AL32" s="339">
        <v>17.5</v>
      </c>
      <c r="AM32" s="546">
        <v>2.85</v>
      </c>
      <c r="AN32" s="245"/>
      <c r="AO32" s="162">
        <v>890</v>
      </c>
      <c r="AP32" s="331" t="str">
        <f t="shared" si="9"/>
        <v/>
      </c>
      <c r="AQ32" s="342"/>
      <c r="AR32" s="342"/>
      <c r="AS32" s="546"/>
      <c r="AT32" s="477">
        <f t="shared" si="0"/>
        <v>1.8202764976958525</v>
      </c>
      <c r="AU32" s="331" t="str">
        <f t="shared" si="10"/>
        <v/>
      </c>
      <c r="AV32" s="477" t="str">
        <f t="shared" si="11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4</v>
      </c>
      <c r="BS32" s="468">
        <v>120</v>
      </c>
      <c r="BT32" s="469" t="str">
        <f t="shared" si="1"/>
        <v/>
      </c>
      <c r="BU32" s="470">
        <f t="shared" si="2"/>
        <v>1.2783505154639174</v>
      </c>
      <c r="BV32" s="471">
        <v>1</v>
      </c>
      <c r="BW32" s="471">
        <v>890</v>
      </c>
      <c r="BX32" s="469" t="str">
        <f t="shared" si="3"/>
        <v/>
      </c>
      <c r="BY32" s="521"/>
      <c r="BZ32" s="467"/>
      <c r="CA32" s="467"/>
      <c r="CB32" s="522"/>
    </row>
    <row r="33" spans="1:80" s="34" customFormat="1" ht="24.9" customHeight="1" x14ac:dyDescent="0.3">
      <c r="A33" s="225" t="s">
        <v>51</v>
      </c>
      <c r="B33" s="226">
        <v>25</v>
      </c>
      <c r="C33" s="162">
        <v>97</v>
      </c>
      <c r="D33" s="162"/>
      <c r="E33" s="544"/>
      <c r="F33" s="544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/>
      <c r="AI33" s="158"/>
      <c r="AJ33" s="158"/>
      <c r="AK33" s="305"/>
      <c r="AL33" s="339"/>
      <c r="AM33" s="546"/>
      <c r="AN33" s="245"/>
      <c r="AO33" s="162"/>
      <c r="AP33" s="331" t="str">
        <f t="shared" si="9"/>
        <v/>
      </c>
      <c r="AQ33" s="342"/>
      <c r="AR33" s="342"/>
      <c r="AS33" s="546"/>
      <c r="AT33" s="477">
        <f t="shared" si="0"/>
        <v>4.072164948453608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/>
      <c r="BS33" s="468"/>
      <c r="BT33" s="469" t="str">
        <f t="shared" si="1"/>
        <v/>
      </c>
      <c r="BU33" s="470">
        <f t="shared" si="2"/>
        <v>0</v>
      </c>
      <c r="BV33" s="471"/>
      <c r="BW33" s="471"/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52</v>
      </c>
      <c r="B34" s="226">
        <v>26</v>
      </c>
      <c r="C34" s="162">
        <v>97</v>
      </c>
      <c r="D34" s="162"/>
      <c r="E34" s="544"/>
      <c r="F34" s="544"/>
      <c r="G34" s="158"/>
      <c r="H34" s="158"/>
      <c r="I34" s="297"/>
      <c r="J34" s="297"/>
      <c r="K34" s="457" t="str">
        <f t="shared" si="4"/>
        <v/>
      </c>
      <c r="L34" s="297"/>
      <c r="M34" s="297"/>
      <c r="N34" s="457" t="str">
        <f t="shared" si="5"/>
        <v/>
      </c>
      <c r="O34" s="297"/>
      <c r="P34" s="297"/>
      <c r="Q34" s="457" t="str">
        <f t="shared" si="6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/>
      <c r="AI34" s="158"/>
      <c r="AJ34" s="158"/>
      <c r="AK34" s="305"/>
      <c r="AL34" s="339"/>
      <c r="AM34" s="546"/>
      <c r="AN34" s="245"/>
      <c r="AO34" s="162"/>
      <c r="AP34" s="331" t="str">
        <f t="shared" si="9"/>
        <v/>
      </c>
      <c r="AQ34" s="342"/>
      <c r="AR34" s="342"/>
      <c r="AS34" s="546"/>
      <c r="AT34" s="477">
        <f t="shared" si="0"/>
        <v>4.072164948453608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/>
      <c r="BS34" s="468"/>
      <c r="BT34" s="469" t="str">
        <f t="shared" si="1"/>
        <v/>
      </c>
      <c r="BU34" s="470">
        <f t="shared" si="2"/>
        <v>0</v>
      </c>
      <c r="BV34" s="471"/>
      <c r="BW34" s="471"/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53</v>
      </c>
      <c r="B35" s="226">
        <v>27</v>
      </c>
      <c r="C35" s="162">
        <v>98</v>
      </c>
      <c r="D35" s="162"/>
      <c r="E35" s="544">
        <v>8.0500000000000007</v>
      </c>
      <c r="F35" s="544">
        <v>7.3</v>
      </c>
      <c r="G35" s="158">
        <v>3300</v>
      </c>
      <c r="H35" s="158">
        <v>2290</v>
      </c>
      <c r="I35" s="297">
        <v>310</v>
      </c>
      <c r="J35" s="297">
        <v>7</v>
      </c>
      <c r="K35" s="457">
        <f t="shared" si="4"/>
        <v>97.741935483870961</v>
      </c>
      <c r="L35" s="297">
        <v>510</v>
      </c>
      <c r="M35" s="297">
        <v>7.2</v>
      </c>
      <c r="N35" s="457">
        <f t="shared" si="5"/>
        <v>98.588235294117652</v>
      </c>
      <c r="O35" s="297">
        <v>850</v>
      </c>
      <c r="P35" s="297">
        <v>36</v>
      </c>
      <c r="Q35" s="457">
        <f t="shared" si="6"/>
        <v>95.764705882352942</v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 t="s">
        <v>248</v>
      </c>
      <c r="AI35" s="158" t="s">
        <v>249</v>
      </c>
      <c r="AJ35" s="158" t="s">
        <v>250</v>
      </c>
      <c r="AK35" s="305" t="s">
        <v>250</v>
      </c>
      <c r="AL35" s="339">
        <v>17.3</v>
      </c>
      <c r="AM35" s="546">
        <v>1.19</v>
      </c>
      <c r="AN35" s="245"/>
      <c r="AO35" s="162">
        <v>950</v>
      </c>
      <c r="AP35" s="331">
        <f t="shared" si="9"/>
        <v>228.36538461538461</v>
      </c>
      <c r="AQ35" s="342">
        <v>4160</v>
      </c>
      <c r="AR35" s="342">
        <v>9800</v>
      </c>
      <c r="AS35" s="546">
        <v>83.98</v>
      </c>
      <c r="AT35" s="477">
        <f t="shared" si="0"/>
        <v>2.8214285714285716</v>
      </c>
      <c r="AU35" s="331">
        <f t="shared" si="10"/>
        <v>81.001676032731936</v>
      </c>
      <c r="AV35" s="477">
        <f t="shared" si="11"/>
        <v>0.12259615384615384</v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2</v>
      </c>
      <c r="BS35" s="468">
        <v>42</v>
      </c>
      <c r="BT35" s="469">
        <f t="shared" si="1"/>
        <v>13425.454545454546</v>
      </c>
      <c r="BU35" s="470">
        <f t="shared" si="2"/>
        <v>0.44897959183673469</v>
      </c>
      <c r="BV35" s="471">
        <v>1</v>
      </c>
      <c r="BW35" s="471">
        <v>950</v>
      </c>
      <c r="BX35" s="469">
        <f t="shared" si="3"/>
        <v>228.36538461538461</v>
      </c>
      <c r="BY35" s="521"/>
      <c r="BZ35" s="467"/>
      <c r="CA35" s="467"/>
      <c r="CB35" s="522"/>
    </row>
    <row r="36" spans="1:80" s="34" customFormat="1" ht="24.9" customHeight="1" x14ac:dyDescent="0.3">
      <c r="A36" s="225" t="s">
        <v>47</v>
      </c>
      <c r="B36" s="226">
        <v>28</v>
      </c>
      <c r="C36" s="162">
        <v>88</v>
      </c>
      <c r="D36" s="162"/>
      <c r="E36" s="544"/>
      <c r="F36" s="544"/>
      <c r="G36" s="158"/>
      <c r="H36" s="158"/>
      <c r="I36" s="297"/>
      <c r="J36" s="297"/>
      <c r="K36" s="457" t="str">
        <f t="shared" si="4"/>
        <v/>
      </c>
      <c r="L36" s="297"/>
      <c r="M36" s="297"/>
      <c r="N36" s="457" t="str">
        <f t="shared" si="5"/>
        <v/>
      </c>
      <c r="O36" s="297"/>
      <c r="P36" s="297"/>
      <c r="Q36" s="457" t="str">
        <f t="shared" si="6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/>
      <c r="AI36" s="158"/>
      <c r="AJ36" s="158"/>
      <c r="AK36" s="305"/>
      <c r="AL36" s="339">
        <v>17.3</v>
      </c>
      <c r="AM36" s="546">
        <v>0.88</v>
      </c>
      <c r="AN36" s="245"/>
      <c r="AO36" s="162">
        <v>940</v>
      </c>
      <c r="AP36" s="331" t="str">
        <f t="shared" si="9"/>
        <v/>
      </c>
      <c r="AQ36" s="342"/>
      <c r="AR36" s="342"/>
      <c r="AS36" s="546"/>
      <c r="AT36" s="477">
        <f t="shared" si="0"/>
        <v>3.1102362204724407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2</v>
      </c>
      <c r="BS36" s="468">
        <v>39</v>
      </c>
      <c r="BT36" s="469" t="str">
        <f t="shared" si="1"/>
        <v/>
      </c>
      <c r="BU36" s="470">
        <f t="shared" si="2"/>
        <v>0.46590909090909088</v>
      </c>
      <c r="BV36" s="471">
        <v>1</v>
      </c>
      <c r="BW36" s="471">
        <v>940</v>
      </c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7" t="s">
        <v>48</v>
      </c>
      <c r="B37" s="226">
        <v>29</v>
      </c>
      <c r="C37" s="162">
        <v>104</v>
      </c>
      <c r="D37" s="162"/>
      <c r="E37" s="544"/>
      <c r="F37" s="544"/>
      <c r="G37" s="158"/>
      <c r="H37" s="158"/>
      <c r="I37" s="297"/>
      <c r="J37" s="297"/>
      <c r="K37" s="457" t="str">
        <f t="shared" si="4"/>
        <v/>
      </c>
      <c r="L37" s="297"/>
      <c r="M37" s="297"/>
      <c r="N37" s="457" t="str">
        <f t="shared" si="5"/>
        <v/>
      </c>
      <c r="O37" s="297"/>
      <c r="P37" s="297"/>
      <c r="Q37" s="457" t="str">
        <f t="shared" si="6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/>
      <c r="AI37" s="158"/>
      <c r="AJ37" s="158"/>
      <c r="AK37" s="305"/>
      <c r="AL37" s="339">
        <v>17.399999999999999</v>
      </c>
      <c r="AM37" s="546">
        <v>0.55000000000000004</v>
      </c>
      <c r="AN37" s="245"/>
      <c r="AO37" s="162">
        <v>950</v>
      </c>
      <c r="AP37" s="331" t="str">
        <f t="shared" si="9"/>
        <v/>
      </c>
      <c r="AQ37" s="342"/>
      <c r="AR37" s="342"/>
      <c r="AS37" s="546"/>
      <c r="AT37" s="477">
        <f t="shared" si="0"/>
        <v>2.651006711409396</v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>
        <v>1.93</v>
      </c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>
        <v>1</v>
      </c>
      <c r="BS37" s="468">
        <v>45</v>
      </c>
      <c r="BT37" s="469" t="str">
        <f t="shared" si="1"/>
        <v/>
      </c>
      <c r="BU37" s="470">
        <f t="shared" si="2"/>
        <v>0.44230769230769229</v>
      </c>
      <c r="BV37" s="471">
        <v>1</v>
      </c>
      <c r="BW37" s="471">
        <v>950</v>
      </c>
      <c r="BX37" s="469" t="str">
        <f t="shared" si="3"/>
        <v/>
      </c>
      <c r="BY37" s="521">
        <v>12</v>
      </c>
      <c r="BZ37" s="467"/>
      <c r="CA37" s="467">
        <v>1.93</v>
      </c>
      <c r="CB37" s="522"/>
    </row>
    <row r="38" spans="1:80" s="34" customFormat="1" ht="24.9" customHeight="1" x14ac:dyDescent="0.3">
      <c r="A38" s="225" t="s">
        <v>49</v>
      </c>
      <c r="B38" s="226">
        <v>30</v>
      </c>
      <c r="C38" s="162">
        <v>77</v>
      </c>
      <c r="D38" s="162"/>
      <c r="E38" s="544">
        <v>7.93</v>
      </c>
      <c r="F38" s="544">
        <v>7.36</v>
      </c>
      <c r="G38" s="158">
        <v>3200</v>
      </c>
      <c r="H38" s="158">
        <v>2210</v>
      </c>
      <c r="I38" s="297">
        <v>350</v>
      </c>
      <c r="J38" s="297">
        <v>9</v>
      </c>
      <c r="K38" s="457">
        <f t="shared" si="4"/>
        <v>97.428571428571431</v>
      </c>
      <c r="L38" s="297"/>
      <c r="M38" s="297"/>
      <c r="N38" s="457" t="str">
        <f t="shared" si="5"/>
        <v/>
      </c>
      <c r="O38" s="297">
        <v>900</v>
      </c>
      <c r="P38" s="297">
        <v>39</v>
      </c>
      <c r="Q38" s="457">
        <f t="shared" si="6"/>
        <v>95.666666666666671</v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 t="s">
        <v>248</v>
      </c>
      <c r="AI38" s="158" t="s">
        <v>249</v>
      </c>
      <c r="AJ38" s="158" t="s">
        <v>250</v>
      </c>
      <c r="AK38" s="305" t="s">
        <v>250</v>
      </c>
      <c r="AL38" s="339">
        <v>17.600000000000001</v>
      </c>
      <c r="AM38" s="546">
        <v>0.9</v>
      </c>
      <c r="AN38" s="245"/>
      <c r="AO38" s="162">
        <v>940</v>
      </c>
      <c r="AP38" s="331" t="str">
        <f t="shared" si="9"/>
        <v/>
      </c>
      <c r="AQ38" s="342"/>
      <c r="AR38" s="342"/>
      <c r="AS38" s="546"/>
      <c r="AT38" s="477">
        <f t="shared" si="0"/>
        <v>3.4051724137931036</v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>
        <v>2</v>
      </c>
      <c r="BS38" s="468">
        <v>39</v>
      </c>
      <c r="BT38" s="469" t="str">
        <f t="shared" si="1"/>
        <v/>
      </c>
      <c r="BU38" s="470">
        <f t="shared" si="2"/>
        <v>0.53246753246753242</v>
      </c>
      <c r="BV38" s="471">
        <v>1</v>
      </c>
      <c r="BW38" s="471">
        <v>940</v>
      </c>
      <c r="BX38" s="469" t="str">
        <f t="shared" si="3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7"/>
      <c r="B39" s="228"/>
      <c r="C39" s="165"/>
      <c r="D39" s="165"/>
      <c r="E39" s="544"/>
      <c r="F39" s="544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/>
      <c r="AM39" s="547"/>
      <c r="AN39" s="246"/>
      <c r="AO39" s="165"/>
      <c r="AP39" s="331" t="str">
        <f t="shared" si="9"/>
        <v/>
      </c>
      <c r="AQ39" s="343"/>
      <c r="AR39" s="343"/>
      <c r="AS39" s="547"/>
      <c r="AT39" s="477" t="str">
        <f t="shared" si="0"/>
        <v/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/>
      <c r="BS39" s="468"/>
      <c r="BT39" s="469" t="str">
        <f t="shared" si="1"/>
        <v/>
      </c>
      <c r="BU39" s="470" t="str">
        <f t="shared" si="2"/>
        <v/>
      </c>
      <c r="BV39" s="471"/>
      <c r="BW39" s="471"/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2811</v>
      </c>
      <c r="D40" s="168">
        <f>+SUM(D9:D39)</f>
        <v>0</v>
      </c>
      <c r="E40" s="524"/>
      <c r="F40" s="524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548"/>
      <c r="AN40" s="251"/>
      <c r="AO40" s="251"/>
      <c r="AP40" s="172"/>
      <c r="AQ40" s="172"/>
      <c r="AR40" s="169"/>
      <c r="AS40" s="548"/>
      <c r="AT40" s="169"/>
      <c r="AU40" s="173">
        <f>(AQ41*AT6)/(((BR40/31)*(AR41))+(C41*J41))</f>
        <v>107.40021185952209</v>
      </c>
      <c r="AV40" s="174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 t="str">
        <f t="shared" ref="BC40" si="14">IF(SUM(BC9:BC39)=0,"",SUM(BC9:BC39))</f>
        <v/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3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72">
        <f>IF(SUM(BR9:BR39)=0,"",SUM(BR9:BR39))</f>
        <v>47</v>
      </c>
      <c r="BS40" s="473">
        <f>IF(SUM(BS9:BS39)=0,"",SUM(BS9:BS39))</f>
        <v>1172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52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93.7</v>
      </c>
      <c r="D41" s="175" t="e">
        <f>+AVERAGE(D9:D39)</f>
        <v>#DIV/0!</v>
      </c>
      <c r="E41" s="477">
        <f t="shared" ref="E41:AE41" si="16">+AVERAGE(E9:E39)</f>
        <v>7.8719999999999999</v>
      </c>
      <c r="F41" s="477">
        <f t="shared" si="16"/>
        <v>7.3054545454545456</v>
      </c>
      <c r="G41" s="175">
        <f t="shared" si="16"/>
        <v>3247</v>
      </c>
      <c r="H41" s="175">
        <f t="shared" si="16"/>
        <v>2299.090909090909</v>
      </c>
      <c r="I41" s="175">
        <f t="shared" si="16"/>
        <v>360.5</v>
      </c>
      <c r="J41" s="175">
        <f t="shared" si="16"/>
        <v>7.581818181818182</v>
      </c>
      <c r="K41" s="175">
        <f t="shared" si="16"/>
        <v>97.843014734046449</v>
      </c>
      <c r="L41" s="175">
        <f t="shared" si="16"/>
        <v>520.79999999999995</v>
      </c>
      <c r="M41" s="175">
        <f t="shared" si="16"/>
        <v>7.3000000000000007</v>
      </c>
      <c r="N41" s="175">
        <f t="shared" si="16"/>
        <v>98.579395045402222</v>
      </c>
      <c r="O41" s="175">
        <f t="shared" si="16"/>
        <v>898.1</v>
      </c>
      <c r="P41" s="175">
        <f t="shared" si="16"/>
        <v>36.272727272727273</v>
      </c>
      <c r="Q41" s="175">
        <f t="shared" si="16"/>
        <v>95.895023573342144</v>
      </c>
      <c r="R41" s="175">
        <f t="shared" si="16"/>
        <v>109.75</v>
      </c>
      <c r="S41" s="175">
        <f t="shared" si="16"/>
        <v>7.2</v>
      </c>
      <c r="T41" s="175">
        <f t="shared" si="16"/>
        <v>68.050000000000011</v>
      </c>
      <c r="U41" s="175">
        <f t="shared" si="16"/>
        <v>5.4499999999999993</v>
      </c>
      <c r="V41" s="175">
        <f t="shared" si="16"/>
        <v>0.25</v>
      </c>
      <c r="W41" s="175">
        <f t="shared" si="16"/>
        <v>0.15000000000000002</v>
      </c>
      <c r="X41" s="175">
        <f t="shared" si="16"/>
        <v>0</v>
      </c>
      <c r="Y41" s="175">
        <f t="shared" si="16"/>
        <v>0</v>
      </c>
      <c r="Z41" s="177">
        <f t="shared" si="16"/>
        <v>110</v>
      </c>
      <c r="AA41" s="177">
        <f t="shared" si="16"/>
        <v>7.35</v>
      </c>
      <c r="AB41" s="177">
        <f t="shared" si="16"/>
        <v>93.218549127640031</v>
      </c>
      <c r="AC41" s="177">
        <f t="shared" si="16"/>
        <v>8.1000000000000014</v>
      </c>
      <c r="AD41" s="177">
        <f t="shared" si="16"/>
        <v>6.0500000000000007</v>
      </c>
      <c r="AE41" s="177">
        <f t="shared" si="16"/>
        <v>24.759798688424585</v>
      </c>
      <c r="AF41" s="175"/>
      <c r="AG41" s="175"/>
      <c r="AH41" s="175"/>
      <c r="AI41" s="175"/>
      <c r="AJ41" s="175"/>
      <c r="AK41" s="179"/>
      <c r="AL41" s="177">
        <f t="shared" ref="AL41:BE41" si="17">IF(SUM(AL9:AL39)=0,"",AVERAGE(AL9:AL39))</f>
        <v>18.738095238095241</v>
      </c>
      <c r="AM41" s="477">
        <f t="shared" si="17"/>
        <v>0.91952380952380941</v>
      </c>
      <c r="AN41" s="175" t="str">
        <f t="shared" si="17"/>
        <v/>
      </c>
      <c r="AO41" s="175">
        <f t="shared" si="17"/>
        <v>891.90476190476193</v>
      </c>
      <c r="AP41" s="175">
        <f t="shared" si="17"/>
        <v>217.34102923398683</v>
      </c>
      <c r="AQ41" s="175">
        <f t="shared" si="17"/>
        <v>4130</v>
      </c>
      <c r="AR41" s="175">
        <f t="shared" si="17"/>
        <v>9550</v>
      </c>
      <c r="AS41" s="477">
        <f t="shared" si="17"/>
        <v>84.017500000000013</v>
      </c>
      <c r="AT41" s="331">
        <f t="shared" si="17"/>
        <v>3.1707383978086154</v>
      </c>
      <c r="AU41" s="332">
        <f>IF(SUM(AU9:AU39)=0,"",AVERAGE(AU9:AU39))</f>
        <v>82.66054989193033</v>
      </c>
      <c r="AV41" s="333">
        <f t="shared" si="17"/>
        <v>0.12706260686474288</v>
      </c>
      <c r="AW41" s="317" t="str">
        <f t="shared" si="17"/>
        <v/>
      </c>
      <c r="AX41" s="177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1.9049999999999998</v>
      </c>
      <c r="BC41" s="317" t="str">
        <f t="shared" si="17"/>
        <v/>
      </c>
      <c r="BD41" s="362" t="str">
        <f t="shared" si="17"/>
        <v/>
      </c>
      <c r="BE41" s="332" t="str">
        <f t="shared" si="17"/>
        <v/>
      </c>
      <c r="BF41" s="332" t="e">
        <f t="shared" ref="BF41:BP41" si="18">+AVERAGE(BF9:BF39)</f>
        <v>#DIV/0!</v>
      </c>
      <c r="BG41" s="175" t="e">
        <f t="shared" si="18"/>
        <v>#DIV/0!</v>
      </c>
      <c r="BH41" s="175" t="e">
        <f t="shared" si="18"/>
        <v>#DIV/0!</v>
      </c>
      <c r="BI41" s="175" t="e">
        <f t="shared" si="18"/>
        <v>#DIV/0!</v>
      </c>
      <c r="BJ41" s="175" t="e">
        <f t="shared" si="18"/>
        <v>#DIV/0!</v>
      </c>
      <c r="BK41" s="175" t="e">
        <f t="shared" si="18"/>
        <v>#DIV/0!</v>
      </c>
      <c r="BL41" s="177" t="e">
        <f t="shared" si="18"/>
        <v>#DIV/0!</v>
      </c>
      <c r="BM41" s="176" t="e">
        <f t="shared" si="18"/>
        <v>#DIV/0!</v>
      </c>
      <c r="BN41" s="175" t="e">
        <f t="shared" si="18"/>
        <v>#DIV/0!</v>
      </c>
      <c r="BO41" s="175" t="e">
        <f t="shared" si="18"/>
        <v>#DIV/0!</v>
      </c>
      <c r="BP41" s="178" t="e">
        <f t="shared" si="18"/>
        <v>#DIV/0!</v>
      </c>
      <c r="BR41" s="474">
        <f>IF(SUM(BR9:BR39)=0,"",AVERAGE(BR9:BR39))</f>
        <v>2.2380952380952381</v>
      </c>
      <c r="BS41" s="473">
        <f>IF(SUM(BS9:BS39)=0,"",AVERAGE(BS9:BS39))</f>
        <v>55.80952380952381</v>
      </c>
      <c r="BT41" s="473">
        <f t="shared" si="1"/>
        <v>13595.697410403724</v>
      </c>
      <c r="BU41" s="473">
        <f>IF(SUM(BU9:BU39)=0,"",AVERAGE(BU9:BU39))</f>
        <v>0.43631227800085048</v>
      </c>
      <c r="BV41" s="473"/>
      <c r="BW41" s="473"/>
      <c r="BX41" s="473">
        <f t="shared" ref="BX41:CB41" si="19">IF(SUM(BX9:BX39)=0,"",AVERAGE(BX9:BX39))</f>
        <v>217.34102923398683</v>
      </c>
      <c r="BY41" s="526">
        <f t="shared" si="19"/>
        <v>13</v>
      </c>
      <c r="BZ41" s="477" t="str">
        <f t="shared" si="19"/>
        <v/>
      </c>
      <c r="CA41" s="477">
        <f t="shared" si="19"/>
        <v>1.9049999999999998</v>
      </c>
      <c r="CB41" s="527" t="str">
        <f t="shared" si="19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77</v>
      </c>
      <c r="D42" s="180">
        <f>+MIN(D9:D39)</f>
        <v>0</v>
      </c>
      <c r="E42" s="473">
        <f t="shared" ref="E42:AE42" si="20">+MIN(E9:E39)</f>
        <v>7.4</v>
      </c>
      <c r="F42" s="473">
        <f t="shared" si="20"/>
        <v>7.1</v>
      </c>
      <c r="G42" s="180">
        <f t="shared" si="20"/>
        <v>3190</v>
      </c>
      <c r="H42" s="180">
        <f t="shared" si="20"/>
        <v>2070</v>
      </c>
      <c r="I42" s="180">
        <f t="shared" si="20"/>
        <v>278</v>
      </c>
      <c r="J42" s="180">
        <f t="shared" si="20"/>
        <v>5</v>
      </c>
      <c r="K42" s="180">
        <f t="shared" si="20"/>
        <v>96.402877697841731</v>
      </c>
      <c r="L42" s="180">
        <f t="shared" si="20"/>
        <v>451.8</v>
      </c>
      <c r="M42" s="180">
        <f t="shared" si="20"/>
        <v>7</v>
      </c>
      <c r="N42" s="180">
        <f t="shared" si="20"/>
        <v>98.406374501992033</v>
      </c>
      <c r="O42" s="180">
        <f t="shared" si="20"/>
        <v>753</v>
      </c>
      <c r="P42" s="180">
        <f t="shared" si="20"/>
        <v>32</v>
      </c>
      <c r="Q42" s="180">
        <f t="shared" si="20"/>
        <v>95.2191235059761</v>
      </c>
      <c r="R42" s="180">
        <f t="shared" si="20"/>
        <v>98.8</v>
      </c>
      <c r="S42" s="180">
        <f t="shared" si="20"/>
        <v>6.9</v>
      </c>
      <c r="T42" s="180">
        <f t="shared" si="20"/>
        <v>65.2</v>
      </c>
      <c r="U42" s="180">
        <f t="shared" si="20"/>
        <v>4.8</v>
      </c>
      <c r="V42" s="180">
        <f t="shared" si="20"/>
        <v>0.2</v>
      </c>
      <c r="W42" s="180">
        <f t="shared" si="20"/>
        <v>0.1</v>
      </c>
      <c r="X42" s="180">
        <f t="shared" si="20"/>
        <v>0</v>
      </c>
      <c r="Y42" s="180">
        <f t="shared" si="20"/>
        <v>0</v>
      </c>
      <c r="Z42" s="182">
        <f t="shared" si="20"/>
        <v>99</v>
      </c>
      <c r="AA42" s="182">
        <f t="shared" si="20"/>
        <v>7</v>
      </c>
      <c r="AB42" s="182">
        <f t="shared" si="20"/>
        <v>92.222222222222214</v>
      </c>
      <c r="AC42" s="182">
        <f t="shared" si="20"/>
        <v>7.9</v>
      </c>
      <c r="AD42" s="182">
        <f t="shared" si="20"/>
        <v>4.4000000000000004</v>
      </c>
      <c r="AE42" s="182">
        <f t="shared" si="20"/>
        <v>2.5316455696202551</v>
      </c>
      <c r="AF42" s="180"/>
      <c r="AG42" s="180"/>
      <c r="AH42" s="180"/>
      <c r="AI42" s="180"/>
      <c r="AJ42" s="180"/>
      <c r="AK42" s="184"/>
      <c r="AL42" s="180">
        <f t="shared" ref="AL42:BE42" si="21">MIN(AL9:AL39)</f>
        <v>17.3</v>
      </c>
      <c r="AM42" s="180">
        <f t="shared" si="21"/>
        <v>0</v>
      </c>
      <c r="AN42" s="180">
        <f t="shared" si="21"/>
        <v>0</v>
      </c>
      <c r="AO42" s="180">
        <f t="shared" si="21"/>
        <v>850</v>
      </c>
      <c r="AP42" s="180">
        <f t="shared" si="21"/>
        <v>203.34928229665073</v>
      </c>
      <c r="AQ42" s="180">
        <f t="shared" si="21"/>
        <v>4080</v>
      </c>
      <c r="AR42" s="180">
        <f t="shared" si="21"/>
        <v>8800</v>
      </c>
      <c r="AS42" s="473">
        <f t="shared" si="21"/>
        <v>83.73</v>
      </c>
      <c r="AT42" s="182">
        <f t="shared" si="21"/>
        <v>1.7633928571428572</v>
      </c>
      <c r="AU42" s="320">
        <f t="shared" si="21"/>
        <v>76.688341848583377</v>
      </c>
      <c r="AV42" s="325">
        <f t="shared" si="21"/>
        <v>0.10808612440191388</v>
      </c>
      <c r="AW42" s="318">
        <f t="shared" si="21"/>
        <v>0</v>
      </c>
      <c r="AX42" s="182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1.88</v>
      </c>
      <c r="BC42" s="318">
        <f t="shared" si="21"/>
        <v>0</v>
      </c>
      <c r="BD42" s="364">
        <f t="shared" si="21"/>
        <v>0</v>
      </c>
      <c r="BE42" s="350">
        <f t="shared" si="21"/>
        <v>0</v>
      </c>
      <c r="BF42" s="350">
        <f t="shared" ref="BF42:BP42" si="22">+MIN(BF9:BF39)</f>
        <v>0</v>
      </c>
      <c r="BG42" s="180">
        <f t="shared" si="22"/>
        <v>0</v>
      </c>
      <c r="BH42" s="180">
        <f t="shared" si="22"/>
        <v>0</v>
      </c>
      <c r="BI42" s="180">
        <f t="shared" si="22"/>
        <v>0</v>
      </c>
      <c r="BJ42" s="180">
        <f t="shared" si="22"/>
        <v>0</v>
      </c>
      <c r="BK42" s="180">
        <f t="shared" si="22"/>
        <v>0</v>
      </c>
      <c r="BL42" s="182">
        <f t="shared" si="22"/>
        <v>0</v>
      </c>
      <c r="BM42" s="181">
        <f t="shared" si="22"/>
        <v>0</v>
      </c>
      <c r="BN42" s="180">
        <f t="shared" si="22"/>
        <v>0</v>
      </c>
      <c r="BO42" s="180">
        <f t="shared" si="22"/>
        <v>0</v>
      </c>
      <c r="BP42" s="183">
        <f t="shared" si="22"/>
        <v>0</v>
      </c>
      <c r="BR42" s="472">
        <f>MIN(BR9:BR39)</f>
        <v>1</v>
      </c>
      <c r="BS42" s="473">
        <f>MIN(BS9:BS39)</f>
        <v>39</v>
      </c>
      <c r="BT42" s="473">
        <f>MIN(BT9:BT39)</f>
        <v>12391.111111111111</v>
      </c>
      <c r="BU42" s="473"/>
      <c r="BV42" s="473"/>
      <c r="BW42" s="473"/>
      <c r="BX42" s="473"/>
      <c r="BY42" s="528">
        <f t="shared" ref="BY42:CB42" si="23">MIN(BY9:BY39)</f>
        <v>12</v>
      </c>
      <c r="BZ42" s="473">
        <f t="shared" si="23"/>
        <v>0</v>
      </c>
      <c r="CA42" s="473">
        <f t="shared" si="23"/>
        <v>1.88</v>
      </c>
      <c r="CB42" s="529">
        <f t="shared" si="23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111</v>
      </c>
      <c r="D43" s="185">
        <f>+MAX(D9:D39)</f>
        <v>0</v>
      </c>
      <c r="E43" s="531">
        <f t="shared" ref="E43:AE43" si="24">+MAX(E9:E39)</f>
        <v>8.16</v>
      </c>
      <c r="F43" s="531">
        <f t="shared" si="24"/>
        <v>7.39</v>
      </c>
      <c r="G43" s="185">
        <f t="shared" si="24"/>
        <v>3320</v>
      </c>
      <c r="H43" s="185">
        <f t="shared" si="24"/>
        <v>2520</v>
      </c>
      <c r="I43" s="185">
        <f t="shared" si="24"/>
        <v>444</v>
      </c>
      <c r="J43" s="185">
        <f t="shared" si="24"/>
        <v>10</v>
      </c>
      <c r="K43" s="185">
        <f t="shared" si="24"/>
        <v>98.873873873873876</v>
      </c>
      <c r="L43" s="185">
        <f t="shared" si="24"/>
        <v>577.19999999999993</v>
      </c>
      <c r="M43" s="185">
        <f t="shared" si="24"/>
        <v>7.8000000000000007</v>
      </c>
      <c r="N43" s="185">
        <f t="shared" si="24"/>
        <v>98.673835125448022</v>
      </c>
      <c r="O43" s="185">
        <f t="shared" si="24"/>
        <v>980</v>
      </c>
      <c r="P43" s="185">
        <f t="shared" si="24"/>
        <v>39</v>
      </c>
      <c r="Q43" s="185">
        <f t="shared" si="24"/>
        <v>96.428571428571431</v>
      </c>
      <c r="R43" s="185">
        <f t="shared" si="24"/>
        <v>120.7</v>
      </c>
      <c r="S43" s="185">
        <f t="shared" si="24"/>
        <v>7.5</v>
      </c>
      <c r="T43" s="185">
        <f t="shared" si="24"/>
        <v>70.900000000000006</v>
      </c>
      <c r="U43" s="185">
        <f t="shared" si="24"/>
        <v>6.1</v>
      </c>
      <c r="V43" s="185">
        <f t="shared" si="24"/>
        <v>0.3</v>
      </c>
      <c r="W43" s="185">
        <f t="shared" si="24"/>
        <v>0.2</v>
      </c>
      <c r="X43" s="185">
        <f t="shared" si="24"/>
        <v>0</v>
      </c>
      <c r="Y43" s="185">
        <f t="shared" si="24"/>
        <v>0</v>
      </c>
      <c r="Z43" s="187">
        <f t="shared" si="24"/>
        <v>121</v>
      </c>
      <c r="AA43" s="187">
        <f t="shared" si="24"/>
        <v>7.7</v>
      </c>
      <c r="AB43" s="187">
        <f t="shared" si="24"/>
        <v>94.214876033057848</v>
      </c>
      <c r="AC43" s="187">
        <f t="shared" si="24"/>
        <v>8.3000000000000007</v>
      </c>
      <c r="AD43" s="187">
        <f t="shared" si="24"/>
        <v>7.7</v>
      </c>
      <c r="AE43" s="187">
        <f t="shared" si="24"/>
        <v>46.987951807228917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20.8</v>
      </c>
      <c r="AM43" s="185">
        <f t="shared" si="25"/>
        <v>2.85</v>
      </c>
      <c r="AN43" s="185">
        <f t="shared" si="25"/>
        <v>0</v>
      </c>
      <c r="AO43" s="185">
        <f t="shared" si="25"/>
        <v>950</v>
      </c>
      <c r="AP43" s="185">
        <f t="shared" si="25"/>
        <v>228.36538461538461</v>
      </c>
      <c r="AQ43" s="185">
        <f t="shared" si="25"/>
        <v>4180</v>
      </c>
      <c r="AR43" s="185">
        <f t="shared" si="25"/>
        <v>10300</v>
      </c>
      <c r="AS43" s="531">
        <f t="shared" si="25"/>
        <v>84.31</v>
      </c>
      <c r="AT43" s="187">
        <f t="shared" si="25"/>
        <v>4.3406593406593403</v>
      </c>
      <c r="AU43" s="321">
        <f t="shared" si="25"/>
        <v>89.161825726141075</v>
      </c>
      <c r="AV43" s="326">
        <f t="shared" si="25"/>
        <v>0.1414705882352941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0</v>
      </c>
      <c r="BB43" s="366">
        <f t="shared" si="25"/>
        <v>1.93</v>
      </c>
      <c r="BC43" s="319">
        <f t="shared" si="25"/>
        <v>0</v>
      </c>
      <c r="BD43" s="366">
        <f t="shared" si="25"/>
        <v>0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5">
        <f>MAX(BR9:BR39)</f>
        <v>5</v>
      </c>
      <c r="BS43" s="476">
        <f>MAX(BS9:BS39)</f>
        <v>122</v>
      </c>
      <c r="BT43" s="476">
        <f>MAX(BT9:BT39)</f>
        <v>13425.454545454546</v>
      </c>
      <c r="BU43" s="476"/>
      <c r="BV43" s="473"/>
      <c r="BW43" s="473"/>
      <c r="BX43" s="473"/>
      <c r="BY43" s="530">
        <f t="shared" ref="BY43:CB43" si="27">MAX(BY9:BY39)</f>
        <v>14</v>
      </c>
      <c r="BZ43" s="531">
        <f t="shared" si="27"/>
        <v>0</v>
      </c>
      <c r="CA43" s="531">
        <f t="shared" si="27"/>
        <v>1.93</v>
      </c>
      <c r="CB43" s="532">
        <f t="shared" si="27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599" t="s">
        <v>11</v>
      </c>
      <c r="B48" s="600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11" priority="5">
      <formula>IF(AND($AI9="H",$AH9="B"),1,0)</formula>
    </cfRule>
    <cfRule type="expression" dxfId="10" priority="6">
      <formula>IF($AI9="H",1,0)</formula>
    </cfRule>
  </conditionalFormatting>
  <conditionalFormatting sqref="AP9:AP39">
    <cfRule type="expression" dxfId="9" priority="3">
      <formula>IF(AND($AI9="H",$AH9="B"),1,0)</formula>
    </cfRule>
    <cfRule type="expression" dxfId="8" priority="4">
      <formula>IF($AI9="H",1,0)</formula>
    </cfRule>
  </conditionalFormatting>
  <conditionalFormatting sqref="AT9:AV39">
    <cfRule type="expression" dxfId="7" priority="1">
      <formula>IF(AND($AI9="H",$AH9="B"),1,0)</formula>
    </cfRule>
    <cfRule type="expression" dxfId="6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C52"/>
  <sheetViews>
    <sheetView tabSelected="1"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589" t="s">
        <v>60</v>
      </c>
      <c r="B1" s="589"/>
      <c r="C1" s="590" t="s">
        <v>247</v>
      </c>
      <c r="D1" s="590"/>
      <c r="E1" s="590"/>
      <c r="F1" s="590"/>
      <c r="G1" s="590"/>
      <c r="H1" s="590"/>
      <c r="I1" s="590"/>
      <c r="J1" s="590"/>
      <c r="K1" s="590"/>
      <c r="L1" s="590"/>
      <c r="M1" s="590"/>
      <c r="N1" s="590"/>
      <c r="O1" s="590"/>
      <c r="P1" s="590"/>
      <c r="Q1" s="590"/>
      <c r="R1" s="255"/>
      <c r="S1" s="591" t="s">
        <v>73</v>
      </c>
      <c r="T1" s="591"/>
      <c r="U1" s="591"/>
      <c r="V1" s="591"/>
      <c r="W1" s="591"/>
      <c r="X1" s="591"/>
      <c r="Y1" s="591"/>
      <c r="Z1" s="591"/>
      <c r="AA1" s="591"/>
      <c r="AB1" s="591"/>
      <c r="AC1" s="591"/>
      <c r="AD1" s="591"/>
      <c r="AE1" s="591"/>
      <c r="AF1" s="591"/>
      <c r="AG1" s="591"/>
      <c r="AH1" s="591"/>
      <c r="AI1" s="591"/>
      <c r="AJ1" s="591"/>
      <c r="AK1" s="591"/>
      <c r="AL1" s="591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591" t="s">
        <v>98</v>
      </c>
      <c r="B2" s="591"/>
      <c r="C2" s="591"/>
      <c r="D2" s="48"/>
      <c r="E2" s="592" t="s">
        <v>171</v>
      </c>
      <c r="F2" s="592"/>
      <c r="G2" s="592"/>
      <c r="H2" s="592"/>
      <c r="I2" s="592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584" t="s">
        <v>36</v>
      </c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85"/>
      <c r="AG3" s="585"/>
      <c r="AH3" s="585"/>
      <c r="AI3" s="585"/>
      <c r="AJ3" s="585"/>
      <c r="AK3" s="585"/>
      <c r="AL3" s="585"/>
      <c r="AM3" s="585"/>
      <c r="AN3" s="585"/>
      <c r="AO3" s="585"/>
      <c r="AP3" s="585"/>
      <c r="AQ3" s="585"/>
      <c r="AR3" s="585"/>
      <c r="AS3" s="585"/>
      <c r="AT3" s="123"/>
      <c r="AU3" s="123"/>
      <c r="AV3" s="123"/>
      <c r="AW3" s="123"/>
      <c r="AX3" s="123"/>
      <c r="AY3" s="123"/>
      <c r="AZ3" s="620" t="s">
        <v>37</v>
      </c>
      <c r="BA3" s="621"/>
      <c r="BB3" s="621"/>
      <c r="BC3" s="622"/>
      <c r="BD3" s="622"/>
      <c r="BE3" s="622"/>
      <c r="BF3" s="622"/>
      <c r="BG3" s="621"/>
      <c r="BH3" s="621"/>
      <c r="BI3" s="621"/>
      <c r="BJ3" s="621"/>
      <c r="BK3" s="621"/>
      <c r="BL3" s="621"/>
      <c r="BM3" s="621"/>
      <c r="BN3" s="621"/>
      <c r="BO3" s="621"/>
      <c r="BP3" s="623"/>
      <c r="BR3" s="460"/>
      <c r="BS3" s="626" t="s">
        <v>214</v>
      </c>
      <c r="BT3" s="627"/>
      <c r="BU3" s="628"/>
      <c r="BV3" s="626" t="s">
        <v>215</v>
      </c>
      <c r="BW3" s="627"/>
      <c r="BX3" s="628"/>
      <c r="BY3" s="460"/>
      <c r="BZ3" s="460"/>
      <c r="CA3" s="460"/>
      <c r="CB3" s="460"/>
    </row>
    <row r="4" spans="1:263" s="89" customFormat="1" ht="67.95" customHeight="1" thickBot="1" x14ac:dyDescent="0.45">
      <c r="A4" s="571" t="s">
        <v>38</v>
      </c>
      <c r="B4" s="572"/>
      <c r="C4" s="97" t="s">
        <v>100</v>
      </c>
      <c r="D4" s="97" t="s">
        <v>130</v>
      </c>
      <c r="E4" s="579" t="s">
        <v>129</v>
      </c>
      <c r="F4" s="581"/>
      <c r="G4" s="579" t="s">
        <v>200</v>
      </c>
      <c r="H4" s="581"/>
      <c r="I4" s="579" t="s">
        <v>39</v>
      </c>
      <c r="J4" s="580"/>
      <c r="K4" s="581"/>
      <c r="L4" s="579" t="s">
        <v>123</v>
      </c>
      <c r="M4" s="580"/>
      <c r="N4" s="581"/>
      <c r="O4" s="586" t="s">
        <v>3</v>
      </c>
      <c r="P4" s="587"/>
      <c r="Q4" s="588"/>
      <c r="R4" s="593" t="s">
        <v>10</v>
      </c>
      <c r="S4" s="594"/>
      <c r="T4" s="593" t="s">
        <v>126</v>
      </c>
      <c r="U4" s="594"/>
      <c r="V4" s="593" t="s">
        <v>124</v>
      </c>
      <c r="W4" s="594"/>
      <c r="X4" s="593" t="s">
        <v>125</v>
      </c>
      <c r="Y4" s="594"/>
      <c r="Z4" s="593" t="s">
        <v>15</v>
      </c>
      <c r="AA4" s="595"/>
      <c r="AB4" s="594"/>
      <c r="AC4" s="593" t="s">
        <v>16</v>
      </c>
      <c r="AD4" s="595"/>
      <c r="AE4" s="594"/>
      <c r="AF4" s="289" t="s">
        <v>142</v>
      </c>
      <c r="AG4" s="129" t="s">
        <v>178</v>
      </c>
      <c r="AH4" s="88" t="s">
        <v>198</v>
      </c>
      <c r="AI4" s="91" t="s">
        <v>199</v>
      </c>
      <c r="AJ4" s="596" t="s">
        <v>177</v>
      </c>
      <c r="AK4" s="607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18" t="s">
        <v>17</v>
      </c>
      <c r="AR4" s="619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14" t="s">
        <v>155</v>
      </c>
      <c r="BD4" s="615"/>
      <c r="BE4" s="616"/>
      <c r="BF4" s="617"/>
      <c r="BG4" s="637" t="s">
        <v>81</v>
      </c>
      <c r="BH4" s="637"/>
      <c r="BI4" s="637"/>
      <c r="BJ4" s="637"/>
      <c r="BK4" s="637"/>
      <c r="BL4" s="637"/>
      <c r="BM4" s="637"/>
      <c r="BN4" s="637"/>
      <c r="BO4" s="637"/>
      <c r="BP4" s="638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566" t="s">
        <v>242</v>
      </c>
      <c r="BZ4" s="567"/>
      <c r="CA4" s="567"/>
      <c r="CB4" s="568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77"/>
      <c r="F5" s="598"/>
      <c r="G5" s="577" t="s">
        <v>82</v>
      </c>
      <c r="H5" s="598"/>
      <c r="I5" s="577" t="s">
        <v>8</v>
      </c>
      <c r="J5" s="578"/>
      <c r="K5" s="286" t="s">
        <v>9</v>
      </c>
      <c r="L5" s="577" t="s">
        <v>201</v>
      </c>
      <c r="M5" s="578"/>
      <c r="N5" s="286" t="s">
        <v>9</v>
      </c>
      <c r="O5" s="577" t="s">
        <v>201</v>
      </c>
      <c r="P5" s="578"/>
      <c r="Q5" s="286" t="s">
        <v>9</v>
      </c>
      <c r="R5" s="601" t="s">
        <v>34</v>
      </c>
      <c r="S5" s="603"/>
      <c r="T5" s="601" t="s">
        <v>34</v>
      </c>
      <c r="U5" s="603"/>
      <c r="V5" s="601" t="s">
        <v>34</v>
      </c>
      <c r="W5" s="603"/>
      <c r="X5" s="601" t="s">
        <v>34</v>
      </c>
      <c r="Y5" s="603"/>
      <c r="Z5" s="601" t="s">
        <v>34</v>
      </c>
      <c r="AA5" s="602"/>
      <c r="AB5" s="286" t="s">
        <v>9</v>
      </c>
      <c r="AC5" s="601" t="s">
        <v>35</v>
      </c>
      <c r="AD5" s="602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97"/>
      <c r="AK5" s="608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04" t="s">
        <v>22</v>
      </c>
      <c r="AV5" s="612" t="s">
        <v>120</v>
      </c>
      <c r="AW5" s="302"/>
      <c r="AX5" s="302"/>
      <c r="AY5" s="302"/>
      <c r="AZ5" s="303"/>
      <c r="BA5" s="303"/>
      <c r="BB5" s="303"/>
      <c r="BC5" s="631"/>
      <c r="BD5" s="632"/>
      <c r="BE5" s="633"/>
      <c r="BF5" s="634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635" t="s">
        <v>223</v>
      </c>
      <c r="BT5" s="635" t="s">
        <v>224</v>
      </c>
      <c r="BU5" s="635"/>
      <c r="BV5" s="629"/>
      <c r="BW5" s="629" t="s">
        <v>225</v>
      </c>
      <c r="BX5" s="629" t="s">
        <v>224</v>
      </c>
      <c r="BY5" s="518" t="s">
        <v>243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395</v>
      </c>
      <c r="AU6" s="604"/>
      <c r="AV6" s="613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36"/>
      <c r="BT6" s="636"/>
      <c r="BU6" s="636"/>
      <c r="BV6" s="630"/>
      <c r="BW6" s="630"/>
      <c r="BX6" s="630"/>
      <c r="BY6" s="520" t="s">
        <v>244</v>
      </c>
      <c r="BZ6" s="520"/>
      <c r="CA6" s="520" t="s">
        <v>245</v>
      </c>
      <c r="CB6" s="520" t="s">
        <v>246</v>
      </c>
    </row>
    <row r="7" spans="1:263" s="43" customFormat="1" ht="33.75" customHeight="1" thickBot="1" x14ac:dyDescent="0.35">
      <c r="A7" s="582" t="s">
        <v>175</v>
      </c>
      <c r="B7" s="122" t="s">
        <v>83</v>
      </c>
      <c r="C7" s="155">
        <v>233</v>
      </c>
      <c r="D7" s="156"/>
      <c r="E7" s="575"/>
      <c r="F7" s="575"/>
      <c r="G7" s="238"/>
      <c r="H7" s="238"/>
      <c r="I7" s="575">
        <v>515</v>
      </c>
      <c r="J7" s="575" t="s">
        <v>255</v>
      </c>
      <c r="K7" s="575"/>
      <c r="L7" s="575">
        <v>556</v>
      </c>
      <c r="M7" s="575" t="s">
        <v>256</v>
      </c>
      <c r="N7" s="575"/>
      <c r="O7" s="575">
        <v>1200</v>
      </c>
      <c r="P7" s="575" t="s">
        <v>257</v>
      </c>
      <c r="Q7" s="575"/>
      <c r="R7" s="575"/>
      <c r="S7" s="575"/>
      <c r="T7" s="575"/>
      <c r="U7" s="575"/>
      <c r="V7" s="575"/>
      <c r="W7" s="575"/>
      <c r="X7" s="575"/>
      <c r="Y7" s="575"/>
      <c r="Z7" s="575">
        <v>84</v>
      </c>
      <c r="AA7" s="575" t="s">
        <v>258</v>
      </c>
      <c r="AB7" s="575"/>
      <c r="AC7" s="575"/>
      <c r="AD7" s="575" t="s">
        <v>259</v>
      </c>
      <c r="AE7" s="575"/>
      <c r="AF7" s="238"/>
      <c r="AG7" s="238"/>
      <c r="AH7" s="609"/>
      <c r="AI7" s="575"/>
      <c r="AJ7" s="575"/>
      <c r="AK7" s="573"/>
      <c r="AL7" s="605"/>
      <c r="AM7" s="283"/>
      <c r="AN7" s="283"/>
      <c r="AO7" s="238"/>
      <c r="AP7" s="575"/>
      <c r="AQ7" s="575"/>
      <c r="AR7" s="575"/>
      <c r="AS7" s="605"/>
      <c r="AT7" s="575"/>
      <c r="AU7" s="575"/>
      <c r="AV7" s="575"/>
      <c r="AW7" s="575"/>
      <c r="AX7" s="575"/>
      <c r="AY7" s="575"/>
      <c r="AZ7" s="575"/>
      <c r="BA7" s="575"/>
      <c r="BB7" s="575"/>
      <c r="BC7" s="575"/>
      <c r="BD7" s="575"/>
      <c r="BE7" s="575"/>
      <c r="BF7" s="575"/>
      <c r="BG7" s="610"/>
      <c r="BH7" s="283"/>
      <c r="BI7" s="283"/>
      <c r="BJ7" s="283"/>
      <c r="BK7" s="283"/>
      <c r="BL7" s="575"/>
      <c r="BM7" s="575"/>
      <c r="BN7" s="575"/>
      <c r="BO7" s="575"/>
      <c r="BP7" s="575"/>
      <c r="BR7" s="624"/>
      <c r="BS7" s="624"/>
      <c r="BT7" s="624"/>
      <c r="BU7" s="624"/>
      <c r="BV7" s="624"/>
      <c r="BW7" s="624"/>
      <c r="BX7" s="624"/>
      <c r="BY7" s="569"/>
      <c r="BZ7" s="569"/>
      <c r="CA7" s="569"/>
      <c r="CB7" s="569"/>
    </row>
    <row r="8" spans="1:263" s="43" customFormat="1" ht="33.75" customHeight="1" thickBot="1" x14ac:dyDescent="0.35">
      <c r="A8" s="583"/>
      <c r="B8" s="122" t="s">
        <v>84</v>
      </c>
      <c r="C8" s="155">
        <v>233</v>
      </c>
      <c r="D8" s="157"/>
      <c r="E8" s="576"/>
      <c r="F8" s="576"/>
      <c r="G8" s="239"/>
      <c r="H8" s="239"/>
      <c r="I8" s="576"/>
      <c r="J8" s="576"/>
      <c r="K8" s="576"/>
      <c r="L8" s="576"/>
      <c r="M8" s="576"/>
      <c r="N8" s="576"/>
      <c r="O8" s="576"/>
      <c r="P8" s="576"/>
      <c r="Q8" s="576"/>
      <c r="R8" s="576"/>
      <c r="S8" s="576"/>
      <c r="T8" s="576"/>
      <c r="U8" s="576"/>
      <c r="V8" s="576"/>
      <c r="W8" s="576"/>
      <c r="X8" s="576"/>
      <c r="Y8" s="576"/>
      <c r="Z8" s="576"/>
      <c r="AA8" s="576"/>
      <c r="AB8" s="576"/>
      <c r="AC8" s="576"/>
      <c r="AD8" s="576"/>
      <c r="AE8" s="576"/>
      <c r="AF8" s="239"/>
      <c r="AG8" s="239"/>
      <c r="AH8" s="576"/>
      <c r="AI8" s="576"/>
      <c r="AJ8" s="576"/>
      <c r="AK8" s="574"/>
      <c r="AL8" s="606"/>
      <c r="AM8" s="284"/>
      <c r="AN8" s="284"/>
      <c r="AO8" s="239"/>
      <c r="AP8" s="576"/>
      <c r="AQ8" s="576"/>
      <c r="AR8" s="576"/>
      <c r="AS8" s="606"/>
      <c r="AT8" s="576"/>
      <c r="AU8" s="576"/>
      <c r="AV8" s="576"/>
      <c r="AW8" s="576"/>
      <c r="AX8" s="576"/>
      <c r="AY8" s="576"/>
      <c r="AZ8" s="576"/>
      <c r="BA8" s="576"/>
      <c r="BB8" s="576"/>
      <c r="BC8" s="576"/>
      <c r="BD8" s="576"/>
      <c r="BE8" s="576"/>
      <c r="BF8" s="576"/>
      <c r="BG8" s="611"/>
      <c r="BH8" s="284"/>
      <c r="BI8" s="284"/>
      <c r="BJ8" s="284"/>
      <c r="BK8" s="284"/>
      <c r="BL8" s="576"/>
      <c r="BM8" s="576"/>
      <c r="BN8" s="576"/>
      <c r="BO8" s="576"/>
      <c r="BP8" s="576"/>
      <c r="BR8" s="625"/>
      <c r="BS8" s="625"/>
      <c r="BT8" s="625"/>
      <c r="BU8" s="625"/>
      <c r="BV8" s="625"/>
      <c r="BW8" s="625"/>
      <c r="BX8" s="625"/>
      <c r="BY8" s="570"/>
      <c r="BZ8" s="570"/>
      <c r="CA8" s="570"/>
      <c r="CB8" s="570"/>
    </row>
    <row r="9" spans="1:263" s="34" customFormat="1" ht="24.9" customHeight="1" x14ac:dyDescent="0.3">
      <c r="A9" s="223" t="s">
        <v>50</v>
      </c>
      <c r="B9" s="224">
        <v>1</v>
      </c>
      <c r="C9" s="158">
        <v>96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>
        <v>17.899999999999999</v>
      </c>
      <c r="AM9" s="545">
        <v>0.71</v>
      </c>
      <c r="AN9" s="244"/>
      <c r="AO9" s="158"/>
      <c r="AP9" s="331" t="str">
        <f>+IF(AQ9&gt;0,AO9*1000/AQ9,"")</f>
        <v/>
      </c>
      <c r="AQ9" s="341"/>
      <c r="AR9" s="341"/>
      <c r="AS9" s="545"/>
      <c r="AT9" s="477">
        <f t="shared" ref="AT9:AT39" si="0">+IF(C9="","",IF(1&gt;0,1*$AT$6/(C9+BS9),""))</f>
        <v>1.8287037037037037</v>
      </c>
      <c r="AU9" s="331" t="str">
        <f>+IF(AV9="","",((AT$6*AQ9)/((BR9*AR9)+(J9*C9))))</f>
        <v/>
      </c>
      <c r="AV9" s="477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5</v>
      </c>
      <c r="BS9" s="468">
        <v>120</v>
      </c>
      <c r="BT9" s="469" t="str">
        <f t="shared" ref="BT9:BT41" si="1">IF(AQ9="","",((1+BU9)*AQ9/BU9))</f>
        <v/>
      </c>
      <c r="BU9" s="470">
        <f t="shared" ref="BU9:BU39" si="2">IF(C9="","",(BS9+BR9)/C9)</f>
        <v>1.3020833333333333</v>
      </c>
      <c r="BV9" s="471"/>
      <c r="BW9" s="471"/>
      <c r="BX9" s="469" t="str">
        <f t="shared" ref="BX9:BX39" si="3">IF(AQ9="","",BW9*BV9*1000/AQ9)</f>
        <v/>
      </c>
      <c r="BY9" s="521"/>
      <c r="BZ9" s="467"/>
      <c r="CA9" s="467"/>
      <c r="CB9" s="522"/>
    </row>
    <row r="10" spans="1:263" s="34" customFormat="1" ht="24.9" customHeight="1" x14ac:dyDescent="0.3">
      <c r="A10" s="225" t="s">
        <v>51</v>
      </c>
      <c r="B10" s="226">
        <v>2</v>
      </c>
      <c r="C10" s="162">
        <v>95</v>
      </c>
      <c r="D10" s="162"/>
      <c r="E10" s="159"/>
      <c r="F10" s="159"/>
      <c r="G10" s="158"/>
      <c r="H10" s="158"/>
      <c r="I10" s="297"/>
      <c r="J10" s="297"/>
      <c r="K10" s="457" t="str">
        <f t="shared" ref="K10:K39" si="4">IF(AND(I10&lt;&gt;"",J10&lt;&gt;""),(I10-J10)/I10*100,"")</f>
        <v/>
      </c>
      <c r="L10" s="297"/>
      <c r="M10" s="297"/>
      <c r="N10" s="457" t="str">
        <f t="shared" ref="N10:N39" si="5">IF(AND(L10&lt;&gt;"",M10&lt;&gt;""),(L10-M10)/L10*100,"")</f>
        <v/>
      </c>
      <c r="O10" s="297"/>
      <c r="P10" s="297"/>
      <c r="Q10" s="457" t="str">
        <f t="shared" ref="Q10:Q39" si="6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/>
      <c r="AM10" s="546"/>
      <c r="AN10" s="245"/>
      <c r="AO10" s="162"/>
      <c r="AP10" s="331" t="str">
        <f t="shared" ref="AP10:AP39" si="9">+IF(AQ10&gt;0,AO10*1000/AQ10,"")</f>
        <v/>
      </c>
      <c r="AQ10" s="342"/>
      <c r="AR10" s="342"/>
      <c r="AS10" s="546"/>
      <c r="AT10" s="477">
        <f t="shared" si="0"/>
        <v>4.1578947368421053</v>
      </c>
      <c r="AU10" s="331" t="str">
        <f t="shared" ref="AU10:AU39" si="10">+IF(AV10="","",((AT$6*AQ10)/((BR10*AR10)+(J10*C10))))</f>
        <v/>
      </c>
      <c r="AV10" s="477" t="str">
        <f t="shared" ref="AV10:AV39" si="11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/>
      <c r="BS10" s="468"/>
      <c r="BT10" s="469" t="str">
        <f t="shared" si="1"/>
        <v/>
      </c>
      <c r="BU10" s="470">
        <f t="shared" si="2"/>
        <v>0</v>
      </c>
      <c r="BV10" s="471"/>
      <c r="BW10" s="471"/>
      <c r="BX10" s="469" t="str">
        <f t="shared" si="3"/>
        <v/>
      </c>
      <c r="BY10" s="521"/>
      <c r="BZ10" s="467"/>
      <c r="CA10" s="467"/>
      <c r="CB10" s="522"/>
    </row>
    <row r="11" spans="1:263" s="34" customFormat="1" ht="24.9" customHeight="1" x14ac:dyDescent="0.3">
      <c r="A11" s="225" t="s">
        <v>52</v>
      </c>
      <c r="B11" s="226">
        <v>3</v>
      </c>
      <c r="C11" s="162">
        <v>96</v>
      </c>
      <c r="D11" s="162"/>
      <c r="E11" s="159"/>
      <c r="F11" s="159"/>
      <c r="G11" s="158"/>
      <c r="H11" s="158"/>
      <c r="I11" s="297"/>
      <c r="J11" s="297"/>
      <c r="K11" s="457" t="str">
        <f t="shared" si="4"/>
        <v/>
      </c>
      <c r="L11" s="297"/>
      <c r="M11" s="297"/>
      <c r="N11" s="457" t="str">
        <f t="shared" si="5"/>
        <v/>
      </c>
      <c r="O11" s="297"/>
      <c r="P11" s="297"/>
      <c r="Q11" s="457" t="str">
        <f t="shared" si="6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/>
      <c r="AI11" s="158"/>
      <c r="AJ11" s="158"/>
      <c r="AK11" s="305"/>
      <c r="AL11" s="339"/>
      <c r="AM11" s="546"/>
      <c r="AN11" s="245"/>
      <c r="AO11" s="162"/>
      <c r="AP11" s="331" t="str">
        <f t="shared" si="9"/>
        <v/>
      </c>
      <c r="AQ11" s="342"/>
      <c r="AR11" s="342"/>
      <c r="AS11" s="546"/>
      <c r="AT11" s="477">
        <f t="shared" si="0"/>
        <v>4.114583333333333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/>
      <c r="BS11" s="468"/>
      <c r="BT11" s="469" t="str">
        <f t="shared" si="1"/>
        <v/>
      </c>
      <c r="BU11" s="470">
        <f t="shared" si="2"/>
        <v>0</v>
      </c>
      <c r="BV11" s="471"/>
      <c r="BW11" s="471"/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5" t="s">
        <v>53</v>
      </c>
      <c r="B12" s="226">
        <v>4</v>
      </c>
      <c r="C12" s="162">
        <v>91</v>
      </c>
      <c r="D12" s="162"/>
      <c r="E12" s="159">
        <v>8.14</v>
      </c>
      <c r="F12" s="159">
        <v>7.85</v>
      </c>
      <c r="G12" s="158">
        <v>3110</v>
      </c>
      <c r="H12" s="158">
        <v>2550</v>
      </c>
      <c r="I12" s="297">
        <v>353</v>
      </c>
      <c r="J12" s="297">
        <v>10</v>
      </c>
      <c r="K12" s="457">
        <f t="shared" si="4"/>
        <v>97.16713881019831</v>
      </c>
      <c r="L12" s="297">
        <v>550</v>
      </c>
      <c r="M12" s="297">
        <v>7</v>
      </c>
      <c r="N12" s="457">
        <f t="shared" si="5"/>
        <v>98.727272727272734</v>
      </c>
      <c r="O12" s="297">
        <v>1023</v>
      </c>
      <c r="P12" s="297">
        <v>38</v>
      </c>
      <c r="Q12" s="457">
        <f t="shared" si="6"/>
        <v>96.285434995112411</v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59"/>
      <c r="AD12" s="159"/>
      <c r="AE12" s="175" t="str">
        <f t="shared" si="8"/>
        <v/>
      </c>
      <c r="AF12" s="158"/>
      <c r="AG12" s="158"/>
      <c r="AH12" s="121" t="s">
        <v>248</v>
      </c>
      <c r="AI12" s="158" t="s">
        <v>249</v>
      </c>
      <c r="AJ12" s="158" t="s">
        <v>250</v>
      </c>
      <c r="AK12" s="305" t="s">
        <v>250</v>
      </c>
      <c r="AL12" s="339">
        <v>16.8</v>
      </c>
      <c r="AM12" s="546"/>
      <c r="AN12" s="245"/>
      <c r="AO12" s="162">
        <v>970</v>
      </c>
      <c r="AP12" s="331">
        <f t="shared" si="9"/>
        <v>262.16216216216219</v>
      </c>
      <c r="AQ12" s="342">
        <v>3700</v>
      </c>
      <c r="AR12" s="342">
        <v>9970</v>
      </c>
      <c r="AS12" s="546">
        <v>85.8</v>
      </c>
      <c r="AT12" s="477">
        <f t="shared" si="0"/>
        <v>2.969924812030075</v>
      </c>
      <c r="AU12" s="331">
        <f t="shared" si="10"/>
        <v>70.095923261390894</v>
      </c>
      <c r="AV12" s="477">
        <f t="shared" si="11"/>
        <v>0.14864864864864866</v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v>2</v>
      </c>
      <c r="BS12" s="468">
        <v>42</v>
      </c>
      <c r="BT12" s="469">
        <f t="shared" si="1"/>
        <v>11352.272727272726</v>
      </c>
      <c r="BU12" s="470">
        <f t="shared" si="2"/>
        <v>0.48351648351648352</v>
      </c>
      <c r="BV12" s="471">
        <v>1</v>
      </c>
      <c r="BW12" s="471">
        <v>970</v>
      </c>
      <c r="BX12" s="469">
        <f t="shared" si="3"/>
        <v>262.16216216216219</v>
      </c>
      <c r="BY12" s="521"/>
      <c r="BZ12" s="467"/>
      <c r="CA12" s="467"/>
      <c r="CB12" s="522"/>
    </row>
    <row r="13" spans="1:263" s="34" customFormat="1" ht="24.9" customHeight="1" x14ac:dyDescent="0.3">
      <c r="A13" s="225" t="s">
        <v>47</v>
      </c>
      <c r="B13" s="226">
        <v>5</v>
      </c>
      <c r="C13" s="162">
        <v>92</v>
      </c>
      <c r="D13" s="162"/>
      <c r="E13" s="159"/>
      <c r="F13" s="159"/>
      <c r="G13" s="158"/>
      <c r="H13" s="158"/>
      <c r="I13" s="297"/>
      <c r="J13" s="297"/>
      <c r="K13" s="457" t="str">
        <f t="shared" si="4"/>
        <v/>
      </c>
      <c r="L13" s="297"/>
      <c r="M13" s="297"/>
      <c r="N13" s="457" t="str">
        <f t="shared" si="5"/>
        <v/>
      </c>
      <c r="O13" s="297"/>
      <c r="P13" s="297"/>
      <c r="Q13" s="457" t="str">
        <f t="shared" si="6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/>
      <c r="AI13" s="158"/>
      <c r="AJ13" s="158"/>
      <c r="AK13" s="305"/>
      <c r="AL13" s="339">
        <v>16.5</v>
      </c>
      <c r="AM13" s="546">
        <v>1.47</v>
      </c>
      <c r="AN13" s="245"/>
      <c r="AO13" s="162">
        <v>980</v>
      </c>
      <c r="AP13" s="331" t="str">
        <f t="shared" si="9"/>
        <v/>
      </c>
      <c r="AQ13" s="342"/>
      <c r="AR13" s="342"/>
      <c r="AS13" s="546"/>
      <c r="AT13" s="477">
        <f t="shared" si="0"/>
        <v>2.3235294117647061</v>
      </c>
      <c r="AU13" s="331" t="str">
        <f t="shared" si="10"/>
        <v/>
      </c>
      <c r="AV13" s="477" t="str">
        <f t="shared" si="11"/>
        <v/>
      </c>
      <c r="AW13" s="312"/>
      <c r="AX13" s="164"/>
      <c r="AY13" s="313"/>
      <c r="AZ13" s="355"/>
      <c r="BA13" s="356"/>
      <c r="BB13" s="356">
        <v>1.69</v>
      </c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v>3</v>
      </c>
      <c r="BS13" s="468">
        <v>78</v>
      </c>
      <c r="BT13" s="469" t="str">
        <f t="shared" si="1"/>
        <v/>
      </c>
      <c r="BU13" s="470">
        <f t="shared" si="2"/>
        <v>0.88043478260869568</v>
      </c>
      <c r="BV13" s="471">
        <v>1</v>
      </c>
      <c r="BW13" s="471">
        <v>980</v>
      </c>
      <c r="BX13" s="469" t="str">
        <f t="shared" si="3"/>
        <v/>
      </c>
      <c r="BY13" s="521">
        <v>12</v>
      </c>
      <c r="BZ13" s="467"/>
      <c r="CA13" s="467">
        <v>1.69</v>
      </c>
      <c r="CB13" s="522"/>
    </row>
    <row r="14" spans="1:263" s="34" customFormat="1" ht="24.9" customHeight="1" x14ac:dyDescent="0.3">
      <c r="A14" s="225" t="s">
        <v>48</v>
      </c>
      <c r="B14" s="226">
        <v>6</v>
      </c>
      <c r="C14" s="162">
        <v>93</v>
      </c>
      <c r="D14" s="162"/>
      <c r="E14" s="159"/>
      <c r="F14" s="159"/>
      <c r="G14" s="158"/>
      <c r="H14" s="158"/>
      <c r="I14" s="297"/>
      <c r="J14" s="297"/>
      <c r="K14" s="457" t="str">
        <f t="shared" si="4"/>
        <v/>
      </c>
      <c r="L14" s="297"/>
      <c r="M14" s="297"/>
      <c r="N14" s="457" t="str">
        <f t="shared" si="5"/>
        <v/>
      </c>
      <c r="O14" s="297"/>
      <c r="P14" s="297"/>
      <c r="Q14" s="457" t="str">
        <f t="shared" si="6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59"/>
      <c r="AD14" s="159"/>
      <c r="AE14" s="175" t="str">
        <f t="shared" si="8"/>
        <v/>
      </c>
      <c r="AF14" s="158"/>
      <c r="AG14" s="158"/>
      <c r="AH14" s="121"/>
      <c r="AI14" s="158"/>
      <c r="AJ14" s="158"/>
      <c r="AK14" s="305"/>
      <c r="AL14" s="339"/>
      <c r="AM14" s="546"/>
      <c r="AN14" s="245"/>
      <c r="AO14" s="162"/>
      <c r="AP14" s="331" t="str">
        <f t="shared" si="9"/>
        <v/>
      </c>
      <c r="AQ14" s="342"/>
      <c r="AR14" s="342"/>
      <c r="AS14" s="546"/>
      <c r="AT14" s="477">
        <f t="shared" si="0"/>
        <v>4.247311827956989</v>
      </c>
      <c r="AU14" s="331" t="str">
        <f t="shared" si="10"/>
        <v/>
      </c>
      <c r="AV14" s="477" t="str">
        <f t="shared" si="11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/>
      <c r="BS14" s="468"/>
      <c r="BT14" s="469" t="str">
        <f t="shared" si="1"/>
        <v/>
      </c>
      <c r="BU14" s="470">
        <f t="shared" si="2"/>
        <v>0</v>
      </c>
      <c r="BV14" s="471"/>
      <c r="BW14" s="471"/>
      <c r="BX14" s="469" t="str">
        <f t="shared" si="3"/>
        <v/>
      </c>
      <c r="BY14" s="521"/>
      <c r="BZ14" s="467"/>
      <c r="CA14" s="467"/>
      <c r="CB14" s="522"/>
    </row>
    <row r="15" spans="1:263" s="34" customFormat="1" ht="24.9" customHeight="1" x14ac:dyDescent="0.3">
      <c r="A15" s="225" t="s">
        <v>49</v>
      </c>
      <c r="B15" s="226">
        <v>7</v>
      </c>
      <c r="C15" s="162">
        <v>114</v>
      </c>
      <c r="D15" s="162"/>
      <c r="E15" s="159">
        <v>8.07</v>
      </c>
      <c r="F15" s="159">
        <v>7.77</v>
      </c>
      <c r="G15" s="158">
        <v>3070</v>
      </c>
      <c r="H15" s="158">
        <v>2390</v>
      </c>
      <c r="I15" s="297">
        <v>338</v>
      </c>
      <c r="J15" s="297">
        <v>11</v>
      </c>
      <c r="K15" s="457">
        <f t="shared" si="4"/>
        <v>96.745562130177504</v>
      </c>
      <c r="L15" s="297"/>
      <c r="M15" s="297"/>
      <c r="N15" s="457" t="str">
        <f t="shared" si="5"/>
        <v/>
      </c>
      <c r="O15" s="297">
        <v>968</v>
      </c>
      <c r="P15" s="297">
        <v>32</v>
      </c>
      <c r="Q15" s="457">
        <f t="shared" si="6"/>
        <v>96.694214876033058</v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59"/>
      <c r="AD15" s="159"/>
      <c r="AE15" s="175" t="str">
        <f t="shared" si="8"/>
        <v/>
      </c>
      <c r="AF15" s="158"/>
      <c r="AG15" s="158"/>
      <c r="AH15" s="121" t="s">
        <v>248</v>
      </c>
      <c r="AI15" s="158" t="s">
        <v>249</v>
      </c>
      <c r="AJ15" s="158" t="s">
        <v>250</v>
      </c>
      <c r="AK15" s="305" t="s">
        <v>250</v>
      </c>
      <c r="AL15" s="339">
        <v>16</v>
      </c>
      <c r="AM15" s="546">
        <v>1.21</v>
      </c>
      <c r="AN15" s="245"/>
      <c r="AO15" s="162">
        <v>980</v>
      </c>
      <c r="AP15" s="331" t="str">
        <f t="shared" si="9"/>
        <v/>
      </c>
      <c r="AQ15" s="342"/>
      <c r="AR15" s="342"/>
      <c r="AS15" s="546"/>
      <c r="AT15" s="477">
        <f t="shared" si="0"/>
        <v>1.4468864468864469</v>
      </c>
      <c r="AU15" s="331" t="str">
        <f t="shared" si="10"/>
        <v/>
      </c>
      <c r="AV15" s="477" t="str">
        <f t="shared" si="11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6</v>
      </c>
      <c r="BS15" s="468">
        <v>159</v>
      </c>
      <c r="BT15" s="469" t="str">
        <f t="shared" si="1"/>
        <v/>
      </c>
      <c r="BU15" s="470">
        <f t="shared" si="2"/>
        <v>1.4473684210526316</v>
      </c>
      <c r="BV15" s="471">
        <v>1</v>
      </c>
      <c r="BW15" s="471">
        <v>980</v>
      </c>
      <c r="BX15" s="469" t="str">
        <f t="shared" si="3"/>
        <v/>
      </c>
      <c r="BY15" s="521"/>
      <c r="BZ15" s="467"/>
      <c r="CA15" s="467"/>
      <c r="CB15" s="522"/>
    </row>
    <row r="16" spans="1:263" s="34" customFormat="1" ht="24.9" customHeight="1" x14ac:dyDescent="0.3">
      <c r="A16" s="225" t="s">
        <v>50</v>
      </c>
      <c r="B16" s="226">
        <v>8</v>
      </c>
      <c r="C16" s="162">
        <v>115</v>
      </c>
      <c r="D16" s="162"/>
      <c r="E16" s="159"/>
      <c r="F16" s="159"/>
      <c r="G16" s="158"/>
      <c r="H16" s="158"/>
      <c r="I16" s="297"/>
      <c r="J16" s="297"/>
      <c r="K16" s="457" t="str">
        <f t="shared" si="4"/>
        <v/>
      </c>
      <c r="L16" s="297"/>
      <c r="M16" s="297"/>
      <c r="N16" s="457" t="str">
        <f t="shared" si="5"/>
        <v/>
      </c>
      <c r="O16" s="297"/>
      <c r="P16" s="297"/>
      <c r="Q16" s="457" t="str">
        <f t="shared" si="6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/>
      <c r="AI16" s="158"/>
      <c r="AJ16" s="158"/>
      <c r="AK16" s="305"/>
      <c r="AL16" s="339"/>
      <c r="AM16" s="546"/>
      <c r="AN16" s="245"/>
      <c r="AO16" s="162"/>
      <c r="AP16" s="331" t="str">
        <f t="shared" si="9"/>
        <v/>
      </c>
      <c r="AQ16" s="342"/>
      <c r="AR16" s="342"/>
      <c r="AS16" s="546"/>
      <c r="AT16" s="477">
        <f t="shared" si="0"/>
        <v>3.4347826086956523</v>
      </c>
      <c r="AU16" s="331" t="str">
        <f t="shared" si="10"/>
        <v/>
      </c>
      <c r="AV16" s="477" t="str">
        <f t="shared" si="11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/>
      <c r="BS16" s="468"/>
      <c r="BT16" s="469" t="str">
        <f t="shared" si="1"/>
        <v/>
      </c>
      <c r="BU16" s="470">
        <f t="shared" si="2"/>
        <v>0</v>
      </c>
      <c r="BV16" s="471"/>
      <c r="BW16" s="471"/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51</v>
      </c>
      <c r="B17" s="226">
        <v>9</v>
      </c>
      <c r="C17" s="162">
        <v>114</v>
      </c>
      <c r="D17" s="162"/>
      <c r="E17" s="159"/>
      <c r="F17" s="159"/>
      <c r="G17" s="158"/>
      <c r="H17" s="158"/>
      <c r="I17" s="297"/>
      <c r="J17" s="297"/>
      <c r="K17" s="457" t="str">
        <f t="shared" si="4"/>
        <v/>
      </c>
      <c r="L17" s="297"/>
      <c r="M17" s="297"/>
      <c r="N17" s="457" t="str">
        <f t="shared" si="5"/>
        <v/>
      </c>
      <c r="O17" s="297"/>
      <c r="P17" s="297"/>
      <c r="Q17" s="457" t="str">
        <f t="shared" si="6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59"/>
      <c r="AD17" s="159"/>
      <c r="AE17" s="175" t="str">
        <f t="shared" si="8"/>
        <v/>
      </c>
      <c r="AF17" s="158"/>
      <c r="AG17" s="158"/>
      <c r="AH17" s="121"/>
      <c r="AI17" s="158"/>
      <c r="AJ17" s="158"/>
      <c r="AK17" s="305"/>
      <c r="AL17" s="339"/>
      <c r="AM17" s="546"/>
      <c r="AN17" s="245"/>
      <c r="AO17" s="162"/>
      <c r="AP17" s="331" t="str">
        <f t="shared" si="9"/>
        <v/>
      </c>
      <c r="AQ17" s="342"/>
      <c r="AR17" s="342"/>
      <c r="AS17" s="546"/>
      <c r="AT17" s="477">
        <f t="shared" si="0"/>
        <v>3.4649122807017543</v>
      </c>
      <c r="AU17" s="331" t="str">
        <f t="shared" si="10"/>
        <v/>
      </c>
      <c r="AV17" s="477" t="str">
        <f t="shared" si="11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/>
      <c r="BS17" s="468"/>
      <c r="BT17" s="469" t="str">
        <f t="shared" si="1"/>
        <v/>
      </c>
      <c r="BU17" s="470">
        <f t="shared" si="2"/>
        <v>0</v>
      </c>
      <c r="BV17" s="471"/>
      <c r="BW17" s="471"/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52</v>
      </c>
      <c r="B18" s="226">
        <v>10</v>
      </c>
      <c r="C18" s="162">
        <v>115</v>
      </c>
      <c r="D18" s="162"/>
      <c r="E18" s="159"/>
      <c r="F18" s="159"/>
      <c r="G18" s="158"/>
      <c r="H18" s="158"/>
      <c r="I18" s="297"/>
      <c r="J18" s="297"/>
      <c r="K18" s="457" t="str">
        <f t="shared" si="4"/>
        <v/>
      </c>
      <c r="L18" s="297"/>
      <c r="M18" s="297"/>
      <c r="N18" s="457" t="str">
        <f t="shared" si="5"/>
        <v/>
      </c>
      <c r="O18" s="297"/>
      <c r="P18" s="297"/>
      <c r="Q18" s="457" t="str">
        <f t="shared" si="6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59"/>
      <c r="AD18" s="159"/>
      <c r="AE18" s="175" t="str">
        <f t="shared" si="8"/>
        <v/>
      </c>
      <c r="AF18" s="158"/>
      <c r="AG18" s="158"/>
      <c r="AH18" s="121"/>
      <c r="AI18" s="158"/>
      <c r="AJ18" s="158"/>
      <c r="AK18" s="305"/>
      <c r="AL18" s="339"/>
      <c r="AM18" s="546"/>
      <c r="AN18" s="245"/>
      <c r="AO18" s="162"/>
      <c r="AP18" s="331" t="str">
        <f t="shared" si="9"/>
        <v/>
      </c>
      <c r="AQ18" s="342"/>
      <c r="AR18" s="342"/>
      <c r="AS18" s="546"/>
      <c r="AT18" s="477">
        <f t="shared" si="0"/>
        <v>3.4347826086956523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/>
      <c r="BS18" s="468"/>
      <c r="BT18" s="469" t="str">
        <f t="shared" si="1"/>
        <v/>
      </c>
      <c r="BU18" s="470">
        <f t="shared" si="2"/>
        <v>0</v>
      </c>
      <c r="BV18" s="471"/>
      <c r="BW18" s="471"/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53</v>
      </c>
      <c r="B19" s="226">
        <v>11</v>
      </c>
      <c r="C19" s="162">
        <v>96</v>
      </c>
      <c r="D19" s="162"/>
      <c r="E19" s="159">
        <v>8.42</v>
      </c>
      <c r="F19" s="159">
        <v>7.93</v>
      </c>
      <c r="G19" s="158">
        <v>2970</v>
      </c>
      <c r="H19" s="158">
        <v>2610</v>
      </c>
      <c r="I19" s="297">
        <v>322</v>
      </c>
      <c r="J19" s="297">
        <v>10</v>
      </c>
      <c r="K19" s="457">
        <f t="shared" si="4"/>
        <v>96.894409937888199</v>
      </c>
      <c r="L19" s="297">
        <v>510</v>
      </c>
      <c r="M19" s="297">
        <v>6</v>
      </c>
      <c r="N19" s="457">
        <f t="shared" si="5"/>
        <v>98.82352941176471</v>
      </c>
      <c r="O19" s="297">
        <v>923</v>
      </c>
      <c r="P19" s="297">
        <v>38</v>
      </c>
      <c r="Q19" s="457">
        <f t="shared" si="6"/>
        <v>95.882990249187429</v>
      </c>
      <c r="R19" s="159">
        <v>176.3</v>
      </c>
      <c r="S19" s="159">
        <v>25.6</v>
      </c>
      <c r="T19" s="159">
        <v>114.3</v>
      </c>
      <c r="U19" s="159">
        <v>20.8</v>
      </c>
      <c r="V19" s="159">
        <v>1.6</v>
      </c>
      <c r="W19" s="159">
        <v>1</v>
      </c>
      <c r="X19" s="159">
        <v>0</v>
      </c>
      <c r="Y19" s="159">
        <v>0</v>
      </c>
      <c r="Z19" s="331">
        <f t="shared" si="12"/>
        <v>177.9</v>
      </c>
      <c r="AA19" s="331">
        <f t="shared" si="12"/>
        <v>26.6</v>
      </c>
      <c r="AB19" s="330">
        <f t="shared" si="7"/>
        <v>85.047779651489606</v>
      </c>
      <c r="AC19" s="159">
        <v>9.6999999999999993</v>
      </c>
      <c r="AD19" s="159">
        <v>5.6</v>
      </c>
      <c r="AE19" s="175">
        <f t="shared" si="8"/>
        <v>42.268041237113401</v>
      </c>
      <c r="AF19" s="158"/>
      <c r="AG19" s="158"/>
      <c r="AH19" s="121" t="s">
        <v>248</v>
      </c>
      <c r="AI19" s="158" t="s">
        <v>249</v>
      </c>
      <c r="AJ19" s="158" t="s">
        <v>250</v>
      </c>
      <c r="AK19" s="305" t="s">
        <v>250</v>
      </c>
      <c r="AL19" s="339">
        <v>16.600000000000001</v>
      </c>
      <c r="AM19" s="546">
        <v>2.79</v>
      </c>
      <c r="AN19" s="245"/>
      <c r="AO19" s="162">
        <v>980</v>
      </c>
      <c r="AP19" s="331">
        <f t="shared" si="9"/>
        <v>235.57692307692307</v>
      </c>
      <c r="AQ19" s="342">
        <v>4160</v>
      </c>
      <c r="AR19" s="342">
        <v>11170</v>
      </c>
      <c r="AS19" s="546">
        <v>87.3</v>
      </c>
      <c r="AT19" s="477">
        <f t="shared" si="0"/>
        <v>2.9044117647058822</v>
      </c>
      <c r="AU19" s="331">
        <f t="shared" si="10"/>
        <v>135.46578730420444</v>
      </c>
      <c r="AV19" s="477">
        <f t="shared" si="11"/>
        <v>0.12259615384615384</v>
      </c>
      <c r="AW19" s="312"/>
      <c r="AX19" s="164"/>
      <c r="AY19" s="313"/>
      <c r="AZ19" s="355"/>
      <c r="BA19" s="356"/>
      <c r="BB19" s="356">
        <v>1.84</v>
      </c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>
        <v>1</v>
      </c>
      <c r="BS19" s="468">
        <v>40</v>
      </c>
      <c r="BT19" s="469">
        <f t="shared" si="1"/>
        <v>13900.487804878048</v>
      </c>
      <c r="BU19" s="470">
        <f t="shared" si="2"/>
        <v>0.42708333333333331</v>
      </c>
      <c r="BV19" s="471">
        <v>1</v>
      </c>
      <c r="BW19" s="471">
        <v>980</v>
      </c>
      <c r="BX19" s="469">
        <f t="shared" si="3"/>
        <v>235.57692307692307</v>
      </c>
      <c r="BY19" s="521"/>
      <c r="BZ19" s="467"/>
      <c r="CA19" s="467">
        <v>1.84</v>
      </c>
      <c r="CB19" s="522"/>
    </row>
    <row r="20" spans="1:80" s="34" customFormat="1" ht="24.9" customHeight="1" x14ac:dyDescent="0.3">
      <c r="A20" s="225" t="s">
        <v>47</v>
      </c>
      <c r="B20" s="226">
        <v>12</v>
      </c>
      <c r="C20" s="162">
        <v>85</v>
      </c>
      <c r="D20" s="162"/>
      <c r="E20" s="159"/>
      <c r="F20" s="159"/>
      <c r="G20" s="158"/>
      <c r="H20" s="158"/>
      <c r="I20" s="297"/>
      <c r="J20" s="297"/>
      <c r="K20" s="457" t="str">
        <f t="shared" si="4"/>
        <v/>
      </c>
      <c r="L20" s="297"/>
      <c r="M20" s="297"/>
      <c r="N20" s="457" t="str">
        <f t="shared" si="5"/>
        <v/>
      </c>
      <c r="O20" s="297"/>
      <c r="P20" s="297"/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59"/>
      <c r="AD20" s="159"/>
      <c r="AE20" s="175" t="str">
        <f t="shared" si="8"/>
        <v/>
      </c>
      <c r="AF20" s="158"/>
      <c r="AG20" s="158"/>
      <c r="AH20" s="121"/>
      <c r="AI20" s="158"/>
      <c r="AJ20" s="158"/>
      <c r="AK20" s="305"/>
      <c r="AL20" s="339">
        <v>16.899999999999999</v>
      </c>
      <c r="AM20" s="546">
        <v>2.35</v>
      </c>
      <c r="AN20" s="245"/>
      <c r="AO20" s="162">
        <v>960</v>
      </c>
      <c r="AP20" s="331" t="str">
        <f t="shared" si="9"/>
        <v/>
      </c>
      <c r="AQ20" s="342"/>
      <c r="AR20" s="342"/>
      <c r="AS20" s="546"/>
      <c r="AT20" s="477">
        <f t="shared" si="0"/>
        <v>3.1102362204724407</v>
      </c>
      <c r="AU20" s="331" t="str">
        <f t="shared" si="10"/>
        <v/>
      </c>
      <c r="AV20" s="477" t="str">
        <f t="shared" si="11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>
        <v>2</v>
      </c>
      <c r="BS20" s="468">
        <v>42</v>
      </c>
      <c r="BT20" s="469" t="str">
        <f t="shared" si="1"/>
        <v/>
      </c>
      <c r="BU20" s="470">
        <f t="shared" si="2"/>
        <v>0.51764705882352946</v>
      </c>
      <c r="BV20" s="471">
        <v>1</v>
      </c>
      <c r="BW20" s="471">
        <v>960</v>
      </c>
      <c r="BX20" s="469" t="str">
        <f t="shared" si="3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48</v>
      </c>
      <c r="B21" s="226">
        <v>13</v>
      </c>
      <c r="C21" s="162">
        <v>85</v>
      </c>
      <c r="D21" s="162"/>
      <c r="E21" s="159">
        <v>7.3</v>
      </c>
      <c r="F21" s="159">
        <v>7.3</v>
      </c>
      <c r="G21" s="158">
        <v>2950</v>
      </c>
      <c r="H21" s="158">
        <v>1950</v>
      </c>
      <c r="I21" s="297">
        <v>350</v>
      </c>
      <c r="J21" s="297">
        <v>7.3</v>
      </c>
      <c r="K21" s="457">
        <f t="shared" si="4"/>
        <v>97.914285714285711</v>
      </c>
      <c r="L21" s="297">
        <v>533</v>
      </c>
      <c r="M21" s="297">
        <v>6.9</v>
      </c>
      <c r="N21" s="457">
        <f t="shared" si="5"/>
        <v>98.705440900562863</v>
      </c>
      <c r="O21" s="297">
        <v>1015</v>
      </c>
      <c r="P21" s="297">
        <v>29</v>
      </c>
      <c r="Q21" s="457">
        <f t="shared" si="6"/>
        <v>97.142857142857139</v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59"/>
      <c r="AD21" s="159"/>
      <c r="AE21" s="175" t="str">
        <f t="shared" si="8"/>
        <v/>
      </c>
      <c r="AF21" s="158"/>
      <c r="AG21" s="158"/>
      <c r="AH21" s="121" t="s">
        <v>248</v>
      </c>
      <c r="AI21" s="158" t="s">
        <v>251</v>
      </c>
      <c r="AJ21" s="158" t="s">
        <v>250</v>
      </c>
      <c r="AK21" s="305" t="s">
        <v>250</v>
      </c>
      <c r="AL21" s="339">
        <v>17</v>
      </c>
      <c r="AM21" s="546">
        <v>2.77</v>
      </c>
      <c r="AN21" s="245"/>
      <c r="AO21" s="162">
        <v>970</v>
      </c>
      <c r="AP21" s="331" t="str">
        <f t="shared" si="9"/>
        <v/>
      </c>
      <c r="AQ21" s="342"/>
      <c r="AR21" s="342"/>
      <c r="AS21" s="546"/>
      <c r="AT21" s="477">
        <f t="shared" si="0"/>
        <v>3.185483870967742</v>
      </c>
      <c r="AU21" s="331" t="str">
        <f t="shared" si="10"/>
        <v/>
      </c>
      <c r="AV21" s="477" t="str">
        <f t="shared" si="11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2</v>
      </c>
      <c r="BS21" s="468">
        <v>39</v>
      </c>
      <c r="BT21" s="469" t="str">
        <f t="shared" si="1"/>
        <v/>
      </c>
      <c r="BU21" s="470">
        <f t="shared" si="2"/>
        <v>0.4823529411764706</v>
      </c>
      <c r="BV21" s="471">
        <v>1</v>
      </c>
      <c r="BW21" s="471">
        <v>970</v>
      </c>
      <c r="BX21" s="469" t="str">
        <f t="shared" si="3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49</v>
      </c>
      <c r="B22" s="226">
        <v>14</v>
      </c>
      <c r="C22" s="162">
        <v>96</v>
      </c>
      <c r="D22" s="162"/>
      <c r="E22" s="159">
        <v>8.1300000000000008</v>
      </c>
      <c r="F22" s="159">
        <v>7.95</v>
      </c>
      <c r="G22" s="158">
        <v>3220</v>
      </c>
      <c r="H22" s="158">
        <v>2430</v>
      </c>
      <c r="I22" s="297">
        <v>295</v>
      </c>
      <c r="J22" s="297">
        <v>9</v>
      </c>
      <c r="K22" s="457">
        <f t="shared" si="4"/>
        <v>96.949152542372886</v>
      </c>
      <c r="L22" s="297"/>
      <c r="M22" s="297"/>
      <c r="N22" s="457" t="str">
        <f t="shared" si="5"/>
        <v/>
      </c>
      <c r="O22" s="297">
        <v>994</v>
      </c>
      <c r="P22" s="297">
        <v>34</v>
      </c>
      <c r="Q22" s="457">
        <f t="shared" si="6"/>
        <v>96.579476861166995</v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59"/>
      <c r="AD22" s="159"/>
      <c r="AE22" s="175" t="str">
        <f t="shared" si="8"/>
        <v/>
      </c>
      <c r="AF22" s="158"/>
      <c r="AG22" s="158"/>
      <c r="AH22" s="121" t="s">
        <v>248</v>
      </c>
      <c r="AI22" s="158" t="s">
        <v>249</v>
      </c>
      <c r="AJ22" s="158" t="s">
        <v>250</v>
      </c>
      <c r="AK22" s="305" t="s">
        <v>250</v>
      </c>
      <c r="AL22" s="339">
        <v>16.5</v>
      </c>
      <c r="AM22" s="546">
        <v>1.87</v>
      </c>
      <c r="AN22" s="245"/>
      <c r="AO22" s="162">
        <v>970</v>
      </c>
      <c r="AP22" s="331" t="str">
        <f t="shared" si="9"/>
        <v/>
      </c>
      <c r="AQ22" s="342"/>
      <c r="AR22" s="342"/>
      <c r="AS22" s="546"/>
      <c r="AT22" s="477">
        <f t="shared" si="0"/>
        <v>2.8014184397163122</v>
      </c>
      <c r="AU22" s="331" t="str">
        <f t="shared" si="10"/>
        <v/>
      </c>
      <c r="AV22" s="477" t="str">
        <f t="shared" si="11"/>
        <v/>
      </c>
      <c r="AW22" s="312">
        <v>2940</v>
      </c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2</v>
      </c>
      <c r="BS22" s="468">
        <v>45</v>
      </c>
      <c r="BT22" s="469" t="str">
        <f t="shared" si="1"/>
        <v/>
      </c>
      <c r="BU22" s="470">
        <f t="shared" si="2"/>
        <v>0.48958333333333331</v>
      </c>
      <c r="BV22" s="471">
        <v>1</v>
      </c>
      <c r="BW22" s="471">
        <v>970</v>
      </c>
      <c r="BX22" s="469" t="str">
        <f t="shared" si="3"/>
        <v/>
      </c>
      <c r="BY22" s="521"/>
      <c r="BZ22" s="467"/>
      <c r="CA22" s="467"/>
      <c r="CB22" s="522"/>
    </row>
    <row r="23" spans="1:80" s="34" customFormat="1" ht="24.9" customHeight="1" x14ac:dyDescent="0.3">
      <c r="A23" s="225" t="s">
        <v>50</v>
      </c>
      <c r="B23" s="226">
        <v>15</v>
      </c>
      <c r="C23" s="162">
        <v>91</v>
      </c>
      <c r="D23" s="162"/>
      <c r="E23" s="159"/>
      <c r="F23" s="159"/>
      <c r="G23" s="158"/>
      <c r="H23" s="158"/>
      <c r="I23" s="297"/>
      <c r="J23" s="297"/>
      <c r="K23" s="457" t="str">
        <f t="shared" si="4"/>
        <v/>
      </c>
      <c r="L23" s="297"/>
      <c r="M23" s="297"/>
      <c r="N23" s="457" t="str">
        <f t="shared" si="5"/>
        <v/>
      </c>
      <c r="O23" s="297"/>
      <c r="P23" s="297"/>
      <c r="Q23" s="457" t="str">
        <f t="shared" si="6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/>
      <c r="AI23" s="158"/>
      <c r="AJ23" s="158"/>
      <c r="AK23" s="305"/>
      <c r="AL23" s="339">
        <v>16</v>
      </c>
      <c r="AM23" s="546">
        <v>0.97</v>
      </c>
      <c r="AN23" s="245"/>
      <c r="AO23" s="162">
        <v>970</v>
      </c>
      <c r="AP23" s="331" t="str">
        <f t="shared" si="9"/>
        <v/>
      </c>
      <c r="AQ23" s="342"/>
      <c r="AR23" s="342"/>
      <c r="AS23" s="546"/>
      <c r="AT23" s="477">
        <f t="shared" si="0"/>
        <v>1.8899521531100478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>
        <v>4</v>
      </c>
      <c r="BS23" s="468">
        <v>118</v>
      </c>
      <c r="BT23" s="469" t="str">
        <f t="shared" si="1"/>
        <v/>
      </c>
      <c r="BU23" s="470">
        <f t="shared" si="2"/>
        <v>1.3406593406593406</v>
      </c>
      <c r="BV23" s="471">
        <v>1</v>
      </c>
      <c r="BW23" s="471">
        <v>970</v>
      </c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51</v>
      </c>
      <c r="B24" s="226">
        <v>16</v>
      </c>
      <c r="C24" s="162">
        <v>91</v>
      </c>
      <c r="D24" s="162"/>
      <c r="E24" s="159"/>
      <c r="F24" s="159"/>
      <c r="G24" s="158"/>
      <c r="H24" s="158"/>
      <c r="I24" s="297"/>
      <c r="J24" s="297"/>
      <c r="K24" s="457" t="str">
        <f t="shared" si="4"/>
        <v/>
      </c>
      <c r="L24" s="297"/>
      <c r="M24" s="297"/>
      <c r="N24" s="457" t="str">
        <f t="shared" si="5"/>
        <v/>
      </c>
      <c r="O24" s="297"/>
      <c r="P24" s="297"/>
      <c r="Q24" s="457" t="str">
        <f t="shared" si="6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/>
      <c r="AI24" s="158"/>
      <c r="AJ24" s="158"/>
      <c r="AK24" s="305"/>
      <c r="AL24" s="339"/>
      <c r="AM24" s="546"/>
      <c r="AN24" s="245"/>
      <c r="AO24" s="162"/>
      <c r="AP24" s="331" t="str">
        <f t="shared" si="9"/>
        <v/>
      </c>
      <c r="AQ24" s="342"/>
      <c r="AR24" s="342"/>
      <c r="AS24" s="546"/>
      <c r="AT24" s="477">
        <f t="shared" si="0"/>
        <v>4.3406593406593403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/>
      <c r="BS24" s="468"/>
      <c r="BT24" s="469" t="str">
        <f t="shared" si="1"/>
        <v/>
      </c>
      <c r="BU24" s="470">
        <f t="shared" si="2"/>
        <v>0</v>
      </c>
      <c r="BV24" s="471"/>
      <c r="BW24" s="471"/>
      <c r="BX24" s="469" t="str">
        <f t="shared" si="3"/>
        <v/>
      </c>
      <c r="BY24" s="521"/>
      <c r="BZ24" s="467"/>
      <c r="CA24" s="467"/>
      <c r="CB24" s="522"/>
    </row>
    <row r="25" spans="1:80" s="34" customFormat="1" ht="24.9" customHeight="1" x14ac:dyDescent="0.3">
      <c r="A25" s="225" t="s">
        <v>52</v>
      </c>
      <c r="B25" s="226">
        <v>17</v>
      </c>
      <c r="C25" s="162">
        <v>91</v>
      </c>
      <c r="D25" s="162"/>
      <c r="E25" s="159"/>
      <c r="F25" s="159"/>
      <c r="G25" s="158"/>
      <c r="H25" s="158"/>
      <c r="I25" s="297"/>
      <c r="J25" s="297"/>
      <c r="K25" s="457" t="str">
        <f t="shared" si="4"/>
        <v/>
      </c>
      <c r="L25" s="297"/>
      <c r="M25" s="297"/>
      <c r="N25" s="457" t="str">
        <f t="shared" si="5"/>
        <v/>
      </c>
      <c r="O25" s="297"/>
      <c r="P25" s="297"/>
      <c r="Q25" s="457" t="str">
        <f t="shared" si="6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59"/>
      <c r="AD25" s="159"/>
      <c r="AE25" s="175" t="str">
        <f t="shared" si="8"/>
        <v/>
      </c>
      <c r="AF25" s="158"/>
      <c r="AG25" s="158"/>
      <c r="AH25" s="121"/>
      <c r="AI25" s="158"/>
      <c r="AJ25" s="158"/>
      <c r="AK25" s="305"/>
      <c r="AL25" s="339"/>
      <c r="AM25" s="546"/>
      <c r="AN25" s="245"/>
      <c r="AO25" s="162"/>
      <c r="AP25" s="331" t="str">
        <f t="shared" si="9"/>
        <v/>
      </c>
      <c r="AQ25" s="342"/>
      <c r="AR25" s="342"/>
      <c r="AS25" s="546"/>
      <c r="AT25" s="477">
        <f t="shared" si="0"/>
        <v>4.3406593406593403</v>
      </c>
      <c r="AU25" s="331" t="str">
        <f t="shared" si="10"/>
        <v/>
      </c>
      <c r="AV25" s="477" t="str">
        <f t="shared" si="11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/>
      <c r="BS25" s="468"/>
      <c r="BT25" s="469" t="str">
        <f t="shared" si="1"/>
        <v/>
      </c>
      <c r="BU25" s="470">
        <f t="shared" si="2"/>
        <v>0</v>
      </c>
      <c r="BV25" s="471"/>
      <c r="BW25" s="471"/>
      <c r="BX25" s="469" t="str">
        <f t="shared" si="3"/>
        <v/>
      </c>
      <c r="BY25" s="521"/>
      <c r="BZ25" s="467"/>
      <c r="CA25" s="467"/>
      <c r="CB25" s="522"/>
    </row>
    <row r="26" spans="1:80" s="34" customFormat="1" ht="24.9" customHeight="1" x14ac:dyDescent="0.3">
      <c r="A26" s="225" t="s">
        <v>53</v>
      </c>
      <c r="B26" s="226">
        <v>18</v>
      </c>
      <c r="C26" s="162">
        <v>90</v>
      </c>
      <c r="D26" s="162"/>
      <c r="E26" s="159">
        <v>8.11</v>
      </c>
      <c r="F26" s="159">
        <v>7.42</v>
      </c>
      <c r="G26" s="158">
        <v>2860</v>
      </c>
      <c r="H26" s="158">
        <v>2320</v>
      </c>
      <c r="I26" s="297">
        <v>313</v>
      </c>
      <c r="J26" s="297">
        <v>9</v>
      </c>
      <c r="K26" s="457">
        <f t="shared" si="4"/>
        <v>97.124600638977626</v>
      </c>
      <c r="L26" s="297">
        <v>520</v>
      </c>
      <c r="M26" s="297">
        <v>15</v>
      </c>
      <c r="N26" s="457">
        <f t="shared" si="5"/>
        <v>97.115384615384613</v>
      </c>
      <c r="O26" s="297">
        <v>1031</v>
      </c>
      <c r="P26" s="297">
        <v>35</v>
      </c>
      <c r="Q26" s="457">
        <f t="shared" si="6"/>
        <v>96.605237633365661</v>
      </c>
      <c r="R26" s="159">
        <v>159.5</v>
      </c>
      <c r="S26" s="159">
        <v>23.2</v>
      </c>
      <c r="T26" s="159">
        <v>103.4</v>
      </c>
      <c r="U26" s="159">
        <v>18.8</v>
      </c>
      <c r="V26" s="159">
        <v>1.5</v>
      </c>
      <c r="W26" s="159">
        <v>0.8</v>
      </c>
      <c r="X26" s="159">
        <v>0</v>
      </c>
      <c r="Y26" s="159">
        <v>0</v>
      </c>
      <c r="Z26" s="331">
        <f t="shared" si="12"/>
        <v>161</v>
      </c>
      <c r="AA26" s="331">
        <f t="shared" si="12"/>
        <v>24</v>
      </c>
      <c r="AB26" s="330">
        <f t="shared" si="7"/>
        <v>85.093167701863365</v>
      </c>
      <c r="AC26" s="159">
        <v>8.6999999999999993</v>
      </c>
      <c r="AD26" s="159">
        <v>5</v>
      </c>
      <c r="AE26" s="175">
        <f t="shared" si="8"/>
        <v>42.528735632183903</v>
      </c>
      <c r="AF26" s="158"/>
      <c r="AG26" s="158"/>
      <c r="AH26" s="121" t="s">
        <v>248</v>
      </c>
      <c r="AI26" s="158" t="s">
        <v>249</v>
      </c>
      <c r="AJ26" s="158" t="s">
        <v>250</v>
      </c>
      <c r="AK26" s="305" t="s">
        <v>250</v>
      </c>
      <c r="AL26" s="339">
        <v>15.4</v>
      </c>
      <c r="AM26" s="546">
        <v>3.84</v>
      </c>
      <c r="AN26" s="245"/>
      <c r="AO26" s="162">
        <v>970</v>
      </c>
      <c r="AP26" s="331">
        <f t="shared" si="9"/>
        <v>235.4368932038835</v>
      </c>
      <c r="AQ26" s="342">
        <v>4120</v>
      </c>
      <c r="AR26" s="342">
        <v>11080</v>
      </c>
      <c r="AS26" s="546">
        <v>86</v>
      </c>
      <c r="AT26" s="477">
        <f t="shared" si="0"/>
        <v>3.0859375</v>
      </c>
      <c r="AU26" s="331">
        <f t="shared" si="10"/>
        <v>70.848933391380058</v>
      </c>
      <c r="AV26" s="477">
        <f t="shared" si="11"/>
        <v>0.12621359223300971</v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v>2</v>
      </c>
      <c r="BS26" s="468">
        <v>38</v>
      </c>
      <c r="BT26" s="469">
        <f t="shared" si="1"/>
        <v>13390.000000000002</v>
      </c>
      <c r="BU26" s="470">
        <f t="shared" si="2"/>
        <v>0.44444444444444442</v>
      </c>
      <c r="BV26" s="471">
        <v>1</v>
      </c>
      <c r="BW26" s="471">
        <v>970</v>
      </c>
      <c r="BX26" s="469">
        <f t="shared" si="3"/>
        <v>235.4368932038835</v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47</v>
      </c>
      <c r="B27" s="226">
        <v>19</v>
      </c>
      <c r="C27" s="162">
        <v>84</v>
      </c>
      <c r="D27" s="162"/>
      <c r="E27" s="159"/>
      <c r="F27" s="159"/>
      <c r="G27" s="158"/>
      <c r="H27" s="158"/>
      <c r="I27" s="297"/>
      <c r="J27" s="297"/>
      <c r="K27" s="457" t="str">
        <f t="shared" si="4"/>
        <v/>
      </c>
      <c r="L27" s="297"/>
      <c r="M27" s="297"/>
      <c r="N27" s="457" t="str">
        <f t="shared" si="5"/>
        <v/>
      </c>
      <c r="O27" s="297"/>
      <c r="P27" s="297"/>
      <c r="Q27" s="457" t="str">
        <f t="shared" si="6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59"/>
      <c r="AD27" s="159"/>
      <c r="AE27" s="175" t="str">
        <f t="shared" si="8"/>
        <v/>
      </c>
      <c r="AF27" s="158"/>
      <c r="AG27" s="158"/>
      <c r="AH27" s="121"/>
      <c r="AI27" s="158"/>
      <c r="AJ27" s="158"/>
      <c r="AK27" s="305"/>
      <c r="AL27" s="339">
        <v>15</v>
      </c>
      <c r="AM27" s="546">
        <v>1.66</v>
      </c>
      <c r="AN27" s="245"/>
      <c r="AO27" s="162">
        <v>970</v>
      </c>
      <c r="AP27" s="331" t="str">
        <f t="shared" si="9"/>
        <v/>
      </c>
      <c r="AQ27" s="342"/>
      <c r="AR27" s="342"/>
      <c r="AS27" s="546"/>
      <c r="AT27" s="477">
        <f t="shared" si="0"/>
        <v>3.2113821138211383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v>2</v>
      </c>
      <c r="BS27" s="468">
        <v>39</v>
      </c>
      <c r="BT27" s="469" t="str">
        <f t="shared" si="1"/>
        <v/>
      </c>
      <c r="BU27" s="470">
        <f t="shared" si="2"/>
        <v>0.48809523809523808</v>
      </c>
      <c r="BV27" s="471">
        <v>1</v>
      </c>
      <c r="BW27" s="471">
        <v>970</v>
      </c>
      <c r="BX27" s="469" t="str">
        <f t="shared" si="3"/>
        <v/>
      </c>
      <c r="BY27" s="521"/>
      <c r="BZ27" s="467"/>
      <c r="CA27" s="467"/>
      <c r="CB27" s="522"/>
    </row>
    <row r="28" spans="1:80" s="34" customFormat="1" ht="24.9" customHeight="1" x14ac:dyDescent="0.3">
      <c r="A28" s="225" t="s">
        <v>48</v>
      </c>
      <c r="B28" s="226">
        <v>20</v>
      </c>
      <c r="C28" s="162">
        <v>79</v>
      </c>
      <c r="D28" s="162"/>
      <c r="E28" s="159"/>
      <c r="F28" s="159">
        <v>7</v>
      </c>
      <c r="G28" s="158"/>
      <c r="H28" s="158">
        <v>2190</v>
      </c>
      <c r="I28" s="297"/>
      <c r="J28" s="297">
        <v>6.9</v>
      </c>
      <c r="K28" s="457" t="str">
        <f t="shared" si="4"/>
        <v/>
      </c>
      <c r="L28" s="297"/>
      <c r="M28" s="297">
        <v>6.7</v>
      </c>
      <c r="N28" s="457" t="str">
        <f t="shared" si="5"/>
        <v/>
      </c>
      <c r="O28" s="297"/>
      <c r="P28" s="297">
        <v>29</v>
      </c>
      <c r="Q28" s="457" t="str">
        <f t="shared" si="6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 t="s">
        <v>248</v>
      </c>
      <c r="AI28" s="158" t="s">
        <v>251</v>
      </c>
      <c r="AJ28" s="158" t="s">
        <v>250</v>
      </c>
      <c r="AK28" s="305" t="s">
        <v>250</v>
      </c>
      <c r="AL28" s="339">
        <v>14.9</v>
      </c>
      <c r="AM28" s="546">
        <v>2.75</v>
      </c>
      <c r="AN28" s="245"/>
      <c r="AO28" s="162">
        <v>960</v>
      </c>
      <c r="AP28" s="331" t="str">
        <f t="shared" si="9"/>
        <v/>
      </c>
      <c r="AQ28" s="342"/>
      <c r="AR28" s="342"/>
      <c r="AS28" s="546"/>
      <c r="AT28" s="477">
        <f t="shared" si="0"/>
        <v>3.2644628099173554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1</v>
      </c>
      <c r="BS28" s="468">
        <v>42</v>
      </c>
      <c r="BT28" s="469" t="str">
        <f t="shared" si="1"/>
        <v/>
      </c>
      <c r="BU28" s="470">
        <f t="shared" si="2"/>
        <v>0.54430379746835444</v>
      </c>
      <c r="BV28" s="471">
        <v>1</v>
      </c>
      <c r="BW28" s="471">
        <v>960</v>
      </c>
      <c r="BX28" s="469" t="str">
        <f t="shared" si="3"/>
        <v/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49</v>
      </c>
      <c r="B29" s="226">
        <v>21</v>
      </c>
      <c r="C29" s="162">
        <v>141</v>
      </c>
      <c r="D29" s="162"/>
      <c r="E29" s="159">
        <v>8.1999999999999993</v>
      </c>
      <c r="F29" s="159">
        <v>7.6</v>
      </c>
      <c r="G29" s="158">
        <v>2481</v>
      </c>
      <c r="H29" s="158">
        <v>1985</v>
      </c>
      <c r="I29" s="297">
        <v>404</v>
      </c>
      <c r="J29" s="297">
        <v>11</v>
      </c>
      <c r="K29" s="457">
        <f t="shared" si="4"/>
        <v>97.277227722772281</v>
      </c>
      <c r="L29" s="297"/>
      <c r="M29" s="297"/>
      <c r="N29" s="457" t="str">
        <f t="shared" si="5"/>
        <v/>
      </c>
      <c r="O29" s="297">
        <v>1018</v>
      </c>
      <c r="P29" s="297">
        <v>38</v>
      </c>
      <c r="Q29" s="457">
        <f t="shared" si="6"/>
        <v>96.267190569744599</v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59"/>
      <c r="AD29" s="159"/>
      <c r="AE29" s="175" t="str">
        <f t="shared" si="8"/>
        <v/>
      </c>
      <c r="AF29" s="158"/>
      <c r="AG29" s="158"/>
      <c r="AH29" s="121" t="s">
        <v>248</v>
      </c>
      <c r="AI29" s="158" t="s">
        <v>249</v>
      </c>
      <c r="AJ29" s="158" t="s">
        <v>250</v>
      </c>
      <c r="AK29" s="305" t="s">
        <v>250</v>
      </c>
      <c r="AL29" s="339">
        <v>14.7</v>
      </c>
      <c r="AM29" s="546">
        <v>2.67</v>
      </c>
      <c r="AN29" s="245"/>
      <c r="AO29" s="162">
        <v>970</v>
      </c>
      <c r="AP29" s="331" t="str">
        <f t="shared" si="9"/>
        <v/>
      </c>
      <c r="AQ29" s="342"/>
      <c r="AR29" s="342"/>
      <c r="AS29" s="546"/>
      <c r="AT29" s="477">
        <f t="shared" si="0"/>
        <v>2.1584699453551912</v>
      </c>
      <c r="AU29" s="331" t="str">
        <f t="shared" si="10"/>
        <v/>
      </c>
      <c r="AV29" s="477" t="str">
        <f t="shared" si="11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3</v>
      </c>
      <c r="BS29" s="468">
        <v>42</v>
      </c>
      <c r="BT29" s="469" t="str">
        <f t="shared" si="1"/>
        <v/>
      </c>
      <c r="BU29" s="470">
        <f t="shared" si="2"/>
        <v>0.31914893617021278</v>
      </c>
      <c r="BV29" s="471">
        <v>1</v>
      </c>
      <c r="BW29" s="471">
        <v>970</v>
      </c>
      <c r="BX29" s="469" t="str">
        <f t="shared" si="3"/>
        <v/>
      </c>
      <c r="BY29" s="521"/>
      <c r="BZ29" s="467"/>
      <c r="CA29" s="467"/>
      <c r="CB29" s="522"/>
    </row>
    <row r="30" spans="1:80" s="34" customFormat="1" ht="24.9" customHeight="1" x14ac:dyDescent="0.3">
      <c r="A30" s="225" t="s">
        <v>50</v>
      </c>
      <c r="B30" s="226">
        <v>22</v>
      </c>
      <c r="C30" s="162">
        <v>104</v>
      </c>
      <c r="D30" s="162"/>
      <c r="E30" s="159"/>
      <c r="F30" s="159"/>
      <c r="G30" s="158"/>
      <c r="H30" s="158"/>
      <c r="I30" s="297"/>
      <c r="J30" s="297"/>
      <c r="K30" s="457" t="str">
        <f t="shared" si="4"/>
        <v/>
      </c>
      <c r="L30" s="297"/>
      <c r="M30" s="297"/>
      <c r="N30" s="457" t="str">
        <f t="shared" si="5"/>
        <v/>
      </c>
      <c r="O30" s="297"/>
      <c r="P30" s="297"/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/>
      <c r="AI30" s="158"/>
      <c r="AJ30" s="158"/>
      <c r="AK30" s="305"/>
      <c r="AL30" s="339">
        <v>14.4</v>
      </c>
      <c r="AM30" s="546">
        <v>1.9</v>
      </c>
      <c r="AN30" s="245"/>
      <c r="AO30" s="162">
        <v>960</v>
      </c>
      <c r="AP30" s="331" t="str">
        <f t="shared" si="9"/>
        <v/>
      </c>
      <c r="AQ30" s="342"/>
      <c r="AR30" s="342"/>
      <c r="AS30" s="546"/>
      <c r="AT30" s="477">
        <f t="shared" si="0"/>
        <v>1.2783171521035599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356"/>
      <c r="BB30" s="356">
        <v>1.95</v>
      </c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9</v>
      </c>
      <c r="BS30" s="468">
        <v>205</v>
      </c>
      <c r="BT30" s="469" t="str">
        <f t="shared" si="1"/>
        <v/>
      </c>
      <c r="BU30" s="470">
        <f t="shared" si="2"/>
        <v>2.0576923076923075</v>
      </c>
      <c r="BV30" s="471">
        <v>1</v>
      </c>
      <c r="BW30" s="471">
        <v>960</v>
      </c>
      <c r="BX30" s="469" t="str">
        <f t="shared" si="3"/>
        <v/>
      </c>
      <c r="BY30" s="521">
        <v>12</v>
      </c>
      <c r="BZ30" s="467"/>
      <c r="CA30" s="467">
        <v>1.95</v>
      </c>
      <c r="CB30" s="522"/>
    </row>
    <row r="31" spans="1:80" s="34" customFormat="1" ht="24.9" customHeight="1" x14ac:dyDescent="0.3">
      <c r="A31" s="225" t="s">
        <v>51</v>
      </c>
      <c r="B31" s="226">
        <v>23</v>
      </c>
      <c r="C31" s="162">
        <v>104</v>
      </c>
      <c r="D31" s="162"/>
      <c r="E31" s="159"/>
      <c r="F31" s="159"/>
      <c r="G31" s="158"/>
      <c r="H31" s="158"/>
      <c r="I31" s="297"/>
      <c r="J31" s="297"/>
      <c r="K31" s="457" t="str">
        <f t="shared" si="4"/>
        <v/>
      </c>
      <c r="L31" s="297"/>
      <c r="M31" s="297"/>
      <c r="N31" s="457" t="str">
        <f t="shared" si="5"/>
        <v/>
      </c>
      <c r="O31" s="297"/>
      <c r="P31" s="297"/>
      <c r="Q31" s="457" t="str">
        <f t="shared" si="6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59"/>
      <c r="AD31" s="159"/>
      <c r="AE31" s="175" t="str">
        <f t="shared" si="8"/>
        <v/>
      </c>
      <c r="AF31" s="158"/>
      <c r="AG31" s="158"/>
      <c r="AH31" s="121"/>
      <c r="AI31" s="158"/>
      <c r="AJ31" s="158"/>
      <c r="AK31" s="305"/>
      <c r="AL31" s="339"/>
      <c r="AM31" s="546"/>
      <c r="AN31" s="245"/>
      <c r="AO31" s="162"/>
      <c r="AP31" s="331" t="str">
        <f t="shared" si="9"/>
        <v/>
      </c>
      <c r="AQ31" s="342"/>
      <c r="AR31" s="342"/>
      <c r="AS31" s="546"/>
      <c r="AT31" s="477">
        <f t="shared" si="0"/>
        <v>3.7980769230769229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/>
      <c r="BS31" s="468"/>
      <c r="BT31" s="469" t="str">
        <f t="shared" si="1"/>
        <v/>
      </c>
      <c r="BU31" s="470">
        <f t="shared" si="2"/>
        <v>0</v>
      </c>
      <c r="BV31" s="471"/>
      <c r="BW31" s="471"/>
      <c r="BX31" s="469" t="str">
        <f t="shared" si="3"/>
        <v/>
      </c>
      <c r="BY31" s="521"/>
      <c r="BZ31" s="467"/>
      <c r="CA31" s="467"/>
      <c r="CB31" s="522"/>
    </row>
    <row r="32" spans="1:80" s="34" customFormat="1" ht="24.9" customHeight="1" x14ac:dyDescent="0.3">
      <c r="A32" s="225" t="s">
        <v>52</v>
      </c>
      <c r="B32" s="226">
        <v>24</v>
      </c>
      <c r="C32" s="162">
        <v>105</v>
      </c>
      <c r="D32" s="162"/>
      <c r="E32" s="159"/>
      <c r="F32" s="159"/>
      <c r="G32" s="158"/>
      <c r="H32" s="158"/>
      <c r="I32" s="297"/>
      <c r="J32" s="297"/>
      <c r="K32" s="457" t="str">
        <f t="shared" si="4"/>
        <v/>
      </c>
      <c r="L32" s="297"/>
      <c r="M32" s="297"/>
      <c r="N32" s="457" t="str">
        <f t="shared" si="5"/>
        <v/>
      </c>
      <c r="O32" s="297"/>
      <c r="P32" s="297"/>
      <c r="Q32" s="457" t="str">
        <f t="shared" si="6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59"/>
      <c r="AD32" s="159"/>
      <c r="AE32" s="175" t="str">
        <f t="shared" si="8"/>
        <v/>
      </c>
      <c r="AF32" s="158"/>
      <c r="AG32" s="158"/>
      <c r="AH32" s="121"/>
      <c r="AI32" s="158"/>
      <c r="AJ32" s="158"/>
      <c r="AK32" s="305"/>
      <c r="AL32" s="339"/>
      <c r="AM32" s="546"/>
      <c r="AN32" s="245"/>
      <c r="AO32" s="162"/>
      <c r="AP32" s="331" t="str">
        <f t="shared" si="9"/>
        <v/>
      </c>
      <c r="AQ32" s="342"/>
      <c r="AR32" s="342"/>
      <c r="AS32" s="546"/>
      <c r="AT32" s="477">
        <f t="shared" si="0"/>
        <v>3.7619047619047619</v>
      </c>
      <c r="AU32" s="331" t="str">
        <f t="shared" si="10"/>
        <v/>
      </c>
      <c r="AV32" s="477" t="str">
        <f t="shared" si="11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/>
      <c r="BS32" s="468"/>
      <c r="BT32" s="469" t="str">
        <f t="shared" si="1"/>
        <v/>
      </c>
      <c r="BU32" s="470">
        <f t="shared" si="2"/>
        <v>0</v>
      </c>
      <c r="BV32" s="471"/>
      <c r="BW32" s="471"/>
      <c r="BX32" s="469" t="str">
        <f t="shared" si="3"/>
        <v/>
      </c>
      <c r="BY32" s="521"/>
      <c r="BZ32" s="467"/>
      <c r="CA32" s="467"/>
      <c r="CB32" s="522"/>
    </row>
    <row r="33" spans="1:80" s="34" customFormat="1" ht="24.9" customHeight="1" x14ac:dyDescent="0.3">
      <c r="A33" s="225" t="s">
        <v>53</v>
      </c>
      <c r="B33" s="226">
        <v>25</v>
      </c>
      <c r="C33" s="162">
        <v>104</v>
      </c>
      <c r="D33" s="162"/>
      <c r="E33" s="159"/>
      <c r="F33" s="159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/>
      <c r="AI33" s="158"/>
      <c r="AJ33" s="158"/>
      <c r="AK33" s="305"/>
      <c r="AL33" s="339"/>
      <c r="AM33" s="546"/>
      <c r="AN33" s="245"/>
      <c r="AO33" s="162"/>
      <c r="AP33" s="331" t="str">
        <f t="shared" si="9"/>
        <v/>
      </c>
      <c r="AQ33" s="342"/>
      <c r="AR33" s="342"/>
      <c r="AS33" s="546"/>
      <c r="AT33" s="477">
        <f t="shared" si="0"/>
        <v>3.7980769230769229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/>
      <c r="BS33" s="468"/>
      <c r="BT33" s="469" t="str">
        <f t="shared" si="1"/>
        <v/>
      </c>
      <c r="BU33" s="470">
        <f t="shared" si="2"/>
        <v>0</v>
      </c>
      <c r="BV33" s="471"/>
      <c r="BW33" s="471"/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47</v>
      </c>
      <c r="B34" s="226">
        <v>26</v>
      </c>
      <c r="C34" s="162">
        <v>105</v>
      </c>
      <c r="D34" s="162"/>
      <c r="E34" s="159"/>
      <c r="F34" s="159"/>
      <c r="G34" s="158"/>
      <c r="H34" s="158"/>
      <c r="I34" s="297"/>
      <c r="J34" s="297"/>
      <c r="K34" s="457" t="str">
        <f t="shared" si="4"/>
        <v/>
      </c>
      <c r="L34" s="297"/>
      <c r="M34" s="297"/>
      <c r="N34" s="457" t="str">
        <f t="shared" si="5"/>
        <v/>
      </c>
      <c r="O34" s="297"/>
      <c r="P34" s="297"/>
      <c r="Q34" s="457" t="str">
        <f t="shared" si="6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/>
      <c r="AI34" s="158"/>
      <c r="AJ34" s="158"/>
      <c r="AK34" s="305"/>
      <c r="AL34" s="339"/>
      <c r="AM34" s="546"/>
      <c r="AN34" s="245"/>
      <c r="AO34" s="162"/>
      <c r="AP34" s="331" t="str">
        <f t="shared" si="9"/>
        <v/>
      </c>
      <c r="AQ34" s="342"/>
      <c r="AR34" s="342"/>
      <c r="AS34" s="546"/>
      <c r="AT34" s="477">
        <f t="shared" si="0"/>
        <v>3.7619047619047619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/>
      <c r="BS34" s="468"/>
      <c r="BT34" s="469" t="str">
        <f t="shared" si="1"/>
        <v/>
      </c>
      <c r="BU34" s="470">
        <f t="shared" si="2"/>
        <v>0</v>
      </c>
      <c r="BV34" s="471"/>
      <c r="BW34" s="471"/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48</v>
      </c>
      <c r="B35" s="226">
        <v>27</v>
      </c>
      <c r="C35" s="162">
        <v>99</v>
      </c>
      <c r="D35" s="162"/>
      <c r="E35" s="159">
        <v>7.73</v>
      </c>
      <c r="F35" s="159">
        <v>7.62</v>
      </c>
      <c r="G35" s="158">
        <v>3260</v>
      </c>
      <c r="H35" s="158">
        <v>2930</v>
      </c>
      <c r="I35" s="297">
        <v>325</v>
      </c>
      <c r="J35" s="297">
        <v>8</v>
      </c>
      <c r="K35" s="457">
        <f t="shared" si="4"/>
        <v>97.538461538461547</v>
      </c>
      <c r="L35" s="297">
        <v>455</v>
      </c>
      <c r="M35" s="297">
        <v>23</v>
      </c>
      <c r="N35" s="457">
        <f t="shared" si="5"/>
        <v>94.945054945054935</v>
      </c>
      <c r="O35" s="297">
        <v>915</v>
      </c>
      <c r="P35" s="297">
        <v>31</v>
      </c>
      <c r="Q35" s="457">
        <f t="shared" si="6"/>
        <v>96.612021857923509</v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 t="s">
        <v>248</v>
      </c>
      <c r="AI35" s="158" t="s">
        <v>249</v>
      </c>
      <c r="AJ35" s="158" t="s">
        <v>250</v>
      </c>
      <c r="AK35" s="305" t="s">
        <v>250</v>
      </c>
      <c r="AL35" s="339">
        <v>14.2</v>
      </c>
      <c r="AM35" s="546">
        <v>0.88</v>
      </c>
      <c r="AN35" s="245"/>
      <c r="AO35" s="162">
        <v>970</v>
      </c>
      <c r="AP35" s="331">
        <f t="shared" si="9"/>
        <v>215.55555555555554</v>
      </c>
      <c r="AQ35" s="342">
        <v>4500</v>
      </c>
      <c r="AR35" s="342">
        <v>12100</v>
      </c>
      <c r="AS35" s="546">
        <v>85.1</v>
      </c>
      <c r="AT35" s="477">
        <f t="shared" si="0"/>
        <v>2.8417266187050361</v>
      </c>
      <c r="AU35" s="331">
        <f t="shared" si="10"/>
        <v>137.87620229599753</v>
      </c>
      <c r="AV35" s="477">
        <f t="shared" si="11"/>
        <v>0.10111111111111111</v>
      </c>
      <c r="AW35" s="312"/>
      <c r="AX35" s="164"/>
      <c r="AY35" s="313"/>
      <c r="AZ35" s="355"/>
      <c r="BA35" s="356"/>
      <c r="BB35" s="356">
        <v>1.81</v>
      </c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1</v>
      </c>
      <c r="BS35" s="468">
        <v>40</v>
      </c>
      <c r="BT35" s="469">
        <f t="shared" si="1"/>
        <v>15365.853658536585</v>
      </c>
      <c r="BU35" s="470">
        <f t="shared" si="2"/>
        <v>0.41414141414141414</v>
      </c>
      <c r="BV35" s="471">
        <v>1</v>
      </c>
      <c r="BW35" s="471">
        <v>970</v>
      </c>
      <c r="BX35" s="469">
        <f t="shared" si="3"/>
        <v>215.55555555555554</v>
      </c>
      <c r="BY35" s="521">
        <v>14</v>
      </c>
      <c r="BZ35" s="467"/>
      <c r="CA35" s="467">
        <v>1.81</v>
      </c>
      <c r="CB35" s="522"/>
    </row>
    <row r="36" spans="1:80" s="34" customFormat="1" ht="24.9" customHeight="1" x14ac:dyDescent="0.3">
      <c r="A36" s="225" t="s">
        <v>49</v>
      </c>
      <c r="B36" s="226">
        <v>28</v>
      </c>
      <c r="C36" s="162">
        <v>100</v>
      </c>
      <c r="D36" s="162"/>
      <c r="E36" s="159"/>
      <c r="F36" s="159"/>
      <c r="G36" s="158"/>
      <c r="H36" s="158"/>
      <c r="I36" s="297"/>
      <c r="J36" s="297"/>
      <c r="K36" s="457" t="str">
        <f t="shared" si="4"/>
        <v/>
      </c>
      <c r="L36" s="297"/>
      <c r="M36" s="297"/>
      <c r="N36" s="457" t="str">
        <f t="shared" si="5"/>
        <v/>
      </c>
      <c r="O36" s="297"/>
      <c r="P36" s="297"/>
      <c r="Q36" s="457" t="str">
        <f t="shared" si="6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/>
      <c r="AI36" s="158"/>
      <c r="AJ36" s="158"/>
      <c r="AK36" s="305"/>
      <c r="AL36" s="339">
        <v>13.9</v>
      </c>
      <c r="AM36" s="546">
        <v>0.65</v>
      </c>
      <c r="AN36" s="245"/>
      <c r="AO36" s="162">
        <v>980</v>
      </c>
      <c r="AP36" s="331" t="str">
        <f t="shared" si="9"/>
        <v/>
      </c>
      <c r="AQ36" s="342"/>
      <c r="AR36" s="342"/>
      <c r="AS36" s="546"/>
      <c r="AT36" s="477">
        <f t="shared" si="0"/>
        <v>2.7816901408450705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2</v>
      </c>
      <c r="BS36" s="468">
        <v>42</v>
      </c>
      <c r="BT36" s="469" t="str">
        <f t="shared" si="1"/>
        <v/>
      </c>
      <c r="BU36" s="470">
        <f t="shared" si="2"/>
        <v>0.44</v>
      </c>
      <c r="BV36" s="471">
        <v>2</v>
      </c>
      <c r="BW36" s="471">
        <v>490</v>
      </c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5" t="s">
        <v>50</v>
      </c>
      <c r="B37" s="226">
        <v>29</v>
      </c>
      <c r="C37" s="162">
        <v>102</v>
      </c>
      <c r="D37" s="162"/>
      <c r="E37" s="159">
        <v>7.99</v>
      </c>
      <c r="F37" s="159">
        <v>7.75</v>
      </c>
      <c r="G37" s="158">
        <v>3390</v>
      </c>
      <c r="H37" s="158">
        <v>2940</v>
      </c>
      <c r="I37" s="297">
        <v>307</v>
      </c>
      <c r="J37" s="297">
        <v>7</v>
      </c>
      <c r="K37" s="457">
        <f t="shared" si="4"/>
        <v>97.719869706840385</v>
      </c>
      <c r="L37" s="297"/>
      <c r="M37" s="297"/>
      <c r="N37" s="457" t="str">
        <f t="shared" si="5"/>
        <v/>
      </c>
      <c r="O37" s="297">
        <v>905</v>
      </c>
      <c r="P37" s="297">
        <v>30</v>
      </c>
      <c r="Q37" s="457">
        <f t="shared" si="6"/>
        <v>96.685082872928177</v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 t="s">
        <v>248</v>
      </c>
      <c r="AI37" s="158" t="s">
        <v>249</v>
      </c>
      <c r="AJ37" s="158" t="s">
        <v>250</v>
      </c>
      <c r="AK37" s="305" t="s">
        <v>250</v>
      </c>
      <c r="AL37" s="339">
        <v>13.7</v>
      </c>
      <c r="AM37" s="546">
        <v>0.88</v>
      </c>
      <c r="AN37" s="245"/>
      <c r="AO37" s="162">
        <v>970</v>
      </c>
      <c r="AP37" s="331" t="str">
        <f t="shared" si="9"/>
        <v/>
      </c>
      <c r="AQ37" s="342"/>
      <c r="AR37" s="342"/>
      <c r="AS37" s="546"/>
      <c r="AT37" s="477">
        <f t="shared" si="0"/>
        <v>3.8725490196078431</v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/>
      <c r="BS37" s="468"/>
      <c r="BT37" s="469" t="str">
        <f t="shared" si="1"/>
        <v/>
      </c>
      <c r="BU37" s="470">
        <f t="shared" si="2"/>
        <v>0</v>
      </c>
      <c r="BV37" s="471">
        <v>2</v>
      </c>
      <c r="BW37" s="471">
        <v>530</v>
      </c>
      <c r="BX37" s="469" t="str">
        <f t="shared" si="3"/>
        <v/>
      </c>
      <c r="BY37" s="521"/>
      <c r="BZ37" s="467"/>
      <c r="CA37" s="467"/>
      <c r="CB37" s="522"/>
    </row>
    <row r="38" spans="1:80" s="34" customFormat="1" ht="24.9" customHeight="1" x14ac:dyDescent="0.3">
      <c r="A38" s="225" t="s">
        <v>51</v>
      </c>
      <c r="B38" s="226">
        <v>30</v>
      </c>
      <c r="C38" s="162">
        <v>102</v>
      </c>
      <c r="D38" s="162"/>
      <c r="E38" s="159"/>
      <c r="F38" s="159"/>
      <c r="G38" s="158"/>
      <c r="H38" s="158"/>
      <c r="I38" s="297"/>
      <c r="J38" s="297"/>
      <c r="K38" s="457" t="str">
        <f t="shared" si="4"/>
        <v/>
      </c>
      <c r="L38" s="297"/>
      <c r="M38" s="297"/>
      <c r="N38" s="457" t="str">
        <f t="shared" si="5"/>
        <v/>
      </c>
      <c r="O38" s="297"/>
      <c r="P38" s="297"/>
      <c r="Q38" s="457" t="str">
        <f t="shared" si="6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/>
      <c r="AI38" s="158"/>
      <c r="AJ38" s="158"/>
      <c r="AK38" s="305"/>
      <c r="AL38" s="339"/>
      <c r="AM38" s="546"/>
      <c r="AN38" s="245"/>
      <c r="AO38" s="162"/>
      <c r="AP38" s="331" t="str">
        <f t="shared" si="9"/>
        <v/>
      </c>
      <c r="AQ38" s="342"/>
      <c r="AR38" s="342"/>
      <c r="AS38" s="546"/>
      <c r="AT38" s="477">
        <f t="shared" si="0"/>
        <v>3.8725490196078431</v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/>
      <c r="BS38" s="468"/>
      <c r="BT38" s="469" t="str">
        <f t="shared" si="1"/>
        <v/>
      </c>
      <c r="BU38" s="470">
        <f t="shared" si="2"/>
        <v>0</v>
      </c>
      <c r="BV38" s="471"/>
      <c r="BW38" s="471"/>
      <c r="BX38" s="469" t="str">
        <f t="shared" si="3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5" t="s">
        <v>52</v>
      </c>
      <c r="B39" s="228">
        <v>31</v>
      </c>
      <c r="C39" s="165">
        <v>102</v>
      </c>
      <c r="D39" s="165"/>
      <c r="E39" s="159"/>
      <c r="F39" s="159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/>
      <c r="AM39" s="547"/>
      <c r="AN39" s="246"/>
      <c r="AO39" s="165"/>
      <c r="AP39" s="331" t="str">
        <f t="shared" si="9"/>
        <v/>
      </c>
      <c r="AQ39" s="343"/>
      <c r="AR39" s="343"/>
      <c r="AS39" s="547"/>
      <c r="AT39" s="477">
        <f t="shared" si="0"/>
        <v>3.8725490196078431</v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/>
      <c r="BS39" s="468"/>
      <c r="BT39" s="469" t="str">
        <f t="shared" si="1"/>
        <v/>
      </c>
      <c r="BU39" s="470">
        <f t="shared" si="2"/>
        <v>0</v>
      </c>
      <c r="BV39" s="471"/>
      <c r="BW39" s="471"/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3077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548"/>
      <c r="AN40" s="251"/>
      <c r="AO40" s="251"/>
      <c r="AP40" s="172"/>
      <c r="AQ40" s="172"/>
      <c r="AR40" s="169"/>
      <c r="AS40" s="548"/>
      <c r="AT40" s="169"/>
      <c r="AU40" s="173">
        <f>(AQ41*AT6)/(((BR40/31)*(AR41))+(C41*J41))</f>
        <v>92.026214047238085</v>
      </c>
      <c r="AV40" s="174"/>
      <c r="AW40" s="334">
        <f t="shared" ref="AW40:AY40" si="13">IF(SUM(AW9:AW39)=0,"",SUM(AW9:AW39))</f>
        <v>2940</v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 t="str">
        <f t="shared" ref="BC40" si="14">IF(SUM(BC9:BC39)=0,"",SUM(BC9:BC39))</f>
        <v/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3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72">
        <f>IF(SUM(BR9:BR39)=0,"",SUM(BR9:BR39))</f>
        <v>47</v>
      </c>
      <c r="BS40" s="473">
        <f>IF(SUM(BS9:BS39)=0,"",SUM(BS9:BS39))</f>
        <v>1131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38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99.258064516129039</v>
      </c>
      <c r="D41" s="175" t="e">
        <f>+AVERAGE(D9:D39)</f>
        <v>#DIV/0!</v>
      </c>
      <c r="E41" s="175">
        <f t="shared" ref="E41:AE41" si="16">+AVERAGE(E9:E39)</f>
        <v>8.01</v>
      </c>
      <c r="F41" s="175">
        <f t="shared" si="16"/>
        <v>7.6189999999999998</v>
      </c>
      <c r="G41" s="175">
        <f t="shared" si="16"/>
        <v>3034.5555555555557</v>
      </c>
      <c r="H41" s="175">
        <f t="shared" si="16"/>
        <v>2429.5</v>
      </c>
      <c r="I41" s="175">
        <f t="shared" si="16"/>
        <v>334.11111111111109</v>
      </c>
      <c r="J41" s="175">
        <f t="shared" si="16"/>
        <v>8.9199999999999982</v>
      </c>
      <c r="K41" s="175">
        <f t="shared" si="16"/>
        <v>97.258967637997159</v>
      </c>
      <c r="L41" s="175">
        <f t="shared" si="16"/>
        <v>513.6</v>
      </c>
      <c r="M41" s="175">
        <f t="shared" si="16"/>
        <v>10.766666666666666</v>
      </c>
      <c r="N41" s="175">
        <f t="shared" si="16"/>
        <v>97.66333652000796</v>
      </c>
      <c r="O41" s="175">
        <f t="shared" si="16"/>
        <v>976.88888888888891</v>
      </c>
      <c r="P41" s="175">
        <f t="shared" si="16"/>
        <v>33.4</v>
      </c>
      <c r="Q41" s="175">
        <f t="shared" si="16"/>
        <v>96.528278562035439</v>
      </c>
      <c r="R41" s="175">
        <f t="shared" si="16"/>
        <v>167.9</v>
      </c>
      <c r="S41" s="175">
        <f t="shared" si="16"/>
        <v>24.4</v>
      </c>
      <c r="T41" s="175">
        <f t="shared" si="16"/>
        <v>108.85</v>
      </c>
      <c r="U41" s="175">
        <f t="shared" si="16"/>
        <v>19.8</v>
      </c>
      <c r="V41" s="175">
        <f t="shared" si="16"/>
        <v>1.55</v>
      </c>
      <c r="W41" s="175">
        <f t="shared" si="16"/>
        <v>0.9</v>
      </c>
      <c r="X41" s="175">
        <f t="shared" si="16"/>
        <v>0</v>
      </c>
      <c r="Y41" s="175">
        <f t="shared" si="16"/>
        <v>0</v>
      </c>
      <c r="Z41" s="177">
        <f t="shared" si="16"/>
        <v>169.45</v>
      </c>
      <c r="AA41" s="177">
        <f t="shared" si="16"/>
        <v>25.3</v>
      </c>
      <c r="AB41" s="177">
        <f t="shared" si="16"/>
        <v>85.070473676676485</v>
      </c>
      <c r="AC41" s="177">
        <f t="shared" si="16"/>
        <v>9.1999999999999993</v>
      </c>
      <c r="AD41" s="177">
        <f t="shared" si="16"/>
        <v>5.3</v>
      </c>
      <c r="AE41" s="177">
        <f t="shared" si="16"/>
        <v>42.398388434648652</v>
      </c>
      <c r="AF41" s="175"/>
      <c r="AG41" s="175"/>
      <c r="AH41" s="175"/>
      <c r="AI41" s="175"/>
      <c r="AJ41" s="175"/>
      <c r="AK41" s="179"/>
      <c r="AL41" s="177">
        <f t="shared" ref="AL41:BE41" si="17">IF(SUM(AL9:AL39)=0,"",AVERAGE(AL9:AL39))</f>
        <v>15.670588235294119</v>
      </c>
      <c r="AM41" s="477">
        <f t="shared" si="17"/>
        <v>1.8356249999999994</v>
      </c>
      <c r="AN41" s="175" t="str">
        <f t="shared" si="17"/>
        <v/>
      </c>
      <c r="AO41" s="175">
        <f t="shared" si="17"/>
        <v>970.625</v>
      </c>
      <c r="AP41" s="175">
        <f t="shared" si="17"/>
        <v>237.18288349963109</v>
      </c>
      <c r="AQ41" s="175">
        <f t="shared" si="17"/>
        <v>4120</v>
      </c>
      <c r="AR41" s="175">
        <f t="shared" si="17"/>
        <v>11080</v>
      </c>
      <c r="AS41" s="477">
        <f t="shared" si="17"/>
        <v>86.050000000000011</v>
      </c>
      <c r="AT41" s="331">
        <f t="shared" si="17"/>
        <v>3.205023535820509</v>
      </c>
      <c r="AU41" s="332">
        <f>IF(SUM(AU9:AU39)=0,"",AVERAGE(AU9:AU39))</f>
        <v>103.57171156324323</v>
      </c>
      <c r="AV41" s="333">
        <f t="shared" si="17"/>
        <v>0.12464237645973082</v>
      </c>
      <c r="AW41" s="317">
        <f t="shared" si="17"/>
        <v>2940</v>
      </c>
      <c r="AX41" s="177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1.8225000000000002</v>
      </c>
      <c r="BC41" s="317" t="str">
        <f t="shared" si="17"/>
        <v/>
      </c>
      <c r="BD41" s="362" t="str">
        <f t="shared" si="17"/>
        <v/>
      </c>
      <c r="BE41" s="332" t="str">
        <f t="shared" si="17"/>
        <v/>
      </c>
      <c r="BF41" s="332" t="e">
        <f t="shared" ref="BF41:BP41" si="18">+AVERAGE(BF9:BF39)</f>
        <v>#DIV/0!</v>
      </c>
      <c r="BG41" s="175" t="e">
        <f t="shared" si="18"/>
        <v>#DIV/0!</v>
      </c>
      <c r="BH41" s="175" t="e">
        <f t="shared" si="18"/>
        <v>#DIV/0!</v>
      </c>
      <c r="BI41" s="175" t="e">
        <f t="shared" si="18"/>
        <v>#DIV/0!</v>
      </c>
      <c r="BJ41" s="175" t="e">
        <f t="shared" si="18"/>
        <v>#DIV/0!</v>
      </c>
      <c r="BK41" s="175" t="e">
        <f t="shared" si="18"/>
        <v>#DIV/0!</v>
      </c>
      <c r="BL41" s="177" t="e">
        <f t="shared" si="18"/>
        <v>#DIV/0!</v>
      </c>
      <c r="BM41" s="176" t="e">
        <f t="shared" si="18"/>
        <v>#DIV/0!</v>
      </c>
      <c r="BN41" s="175" t="e">
        <f t="shared" si="18"/>
        <v>#DIV/0!</v>
      </c>
      <c r="BO41" s="175" t="e">
        <f t="shared" si="18"/>
        <v>#DIV/0!</v>
      </c>
      <c r="BP41" s="178" t="e">
        <f t="shared" si="18"/>
        <v>#DIV/0!</v>
      </c>
      <c r="BR41" s="474">
        <f>IF(SUM(BR9:BR39)=0,"",AVERAGE(BR9:BR39))</f>
        <v>2.9375</v>
      </c>
      <c r="BS41" s="473">
        <f>IF(SUM(BS9:BS39)=0,"",AVERAGE(BS9:BS39))</f>
        <v>70.6875</v>
      </c>
      <c r="BT41" s="473">
        <f t="shared" si="1"/>
        <v>14694.112403867246</v>
      </c>
      <c r="BU41" s="473">
        <f>IF(SUM(BU9:BU39)=0,"",AVERAGE(BU9:BU39))</f>
        <v>0.38963081180158454</v>
      </c>
      <c r="BV41" s="473"/>
      <c r="BW41" s="473"/>
      <c r="BX41" s="473">
        <f t="shared" ref="BX41:CB41" si="19">IF(SUM(BX9:BX39)=0,"",AVERAGE(BX9:BX39))</f>
        <v>237.18288349963109</v>
      </c>
      <c r="BY41" s="526">
        <f t="shared" si="19"/>
        <v>12.666666666666666</v>
      </c>
      <c r="BZ41" s="477" t="str">
        <f t="shared" si="19"/>
        <v/>
      </c>
      <c r="CA41" s="477">
        <f t="shared" si="19"/>
        <v>1.8225000000000002</v>
      </c>
      <c r="CB41" s="527" t="str">
        <f t="shared" si="19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79</v>
      </c>
      <c r="D42" s="180">
        <f>+MIN(D9:D39)</f>
        <v>0</v>
      </c>
      <c r="E42" s="180">
        <f t="shared" ref="E42:AE42" si="20">+MIN(E9:E39)</f>
        <v>7.3</v>
      </c>
      <c r="F42" s="180">
        <f t="shared" si="20"/>
        <v>7</v>
      </c>
      <c r="G42" s="180">
        <f t="shared" si="20"/>
        <v>2481</v>
      </c>
      <c r="H42" s="180">
        <f t="shared" si="20"/>
        <v>1950</v>
      </c>
      <c r="I42" s="180">
        <f t="shared" si="20"/>
        <v>295</v>
      </c>
      <c r="J42" s="180">
        <f t="shared" si="20"/>
        <v>6.9</v>
      </c>
      <c r="K42" s="180">
        <f t="shared" si="20"/>
        <v>96.745562130177504</v>
      </c>
      <c r="L42" s="180">
        <f t="shared" si="20"/>
        <v>455</v>
      </c>
      <c r="M42" s="180">
        <f t="shared" si="20"/>
        <v>6</v>
      </c>
      <c r="N42" s="180">
        <f t="shared" si="20"/>
        <v>94.945054945054935</v>
      </c>
      <c r="O42" s="180">
        <f t="shared" si="20"/>
        <v>905</v>
      </c>
      <c r="P42" s="180">
        <f t="shared" si="20"/>
        <v>29</v>
      </c>
      <c r="Q42" s="180">
        <f t="shared" si="20"/>
        <v>95.882990249187429</v>
      </c>
      <c r="R42" s="180">
        <f t="shared" si="20"/>
        <v>159.5</v>
      </c>
      <c r="S42" s="180">
        <f t="shared" si="20"/>
        <v>23.2</v>
      </c>
      <c r="T42" s="180">
        <f t="shared" si="20"/>
        <v>103.4</v>
      </c>
      <c r="U42" s="180">
        <f t="shared" si="20"/>
        <v>18.8</v>
      </c>
      <c r="V42" s="180">
        <f t="shared" si="20"/>
        <v>1.5</v>
      </c>
      <c r="W42" s="180">
        <f t="shared" si="20"/>
        <v>0.8</v>
      </c>
      <c r="X42" s="180">
        <f t="shared" si="20"/>
        <v>0</v>
      </c>
      <c r="Y42" s="180">
        <f t="shared" si="20"/>
        <v>0</v>
      </c>
      <c r="Z42" s="182">
        <f t="shared" si="20"/>
        <v>161</v>
      </c>
      <c r="AA42" s="182">
        <f t="shared" si="20"/>
        <v>24</v>
      </c>
      <c r="AB42" s="182">
        <f t="shared" si="20"/>
        <v>85.047779651489606</v>
      </c>
      <c r="AC42" s="182">
        <f t="shared" si="20"/>
        <v>8.6999999999999993</v>
      </c>
      <c r="AD42" s="182">
        <f t="shared" si="20"/>
        <v>5</v>
      </c>
      <c r="AE42" s="182">
        <f t="shared" si="20"/>
        <v>42.268041237113401</v>
      </c>
      <c r="AF42" s="180"/>
      <c r="AG42" s="180"/>
      <c r="AH42" s="180"/>
      <c r="AI42" s="180"/>
      <c r="AJ42" s="180"/>
      <c r="AK42" s="184"/>
      <c r="AL42" s="182">
        <f t="shared" ref="AL42:BE42" si="21">MIN(AL9:AL39)</f>
        <v>13.7</v>
      </c>
      <c r="AM42" s="473">
        <f t="shared" si="21"/>
        <v>0.65</v>
      </c>
      <c r="AN42" s="180">
        <f t="shared" si="21"/>
        <v>0</v>
      </c>
      <c r="AO42" s="180">
        <f t="shared" si="21"/>
        <v>960</v>
      </c>
      <c r="AP42" s="180">
        <f t="shared" si="21"/>
        <v>215.55555555555554</v>
      </c>
      <c r="AQ42" s="180">
        <f t="shared" si="21"/>
        <v>3700</v>
      </c>
      <c r="AR42" s="180">
        <f t="shared" si="21"/>
        <v>9970</v>
      </c>
      <c r="AS42" s="473">
        <f t="shared" si="21"/>
        <v>85.1</v>
      </c>
      <c r="AT42" s="182">
        <f t="shared" si="21"/>
        <v>1.2783171521035599</v>
      </c>
      <c r="AU42" s="320">
        <f t="shared" si="21"/>
        <v>70.095923261390894</v>
      </c>
      <c r="AV42" s="325">
        <f t="shared" si="21"/>
        <v>0.10111111111111111</v>
      </c>
      <c r="AW42" s="318">
        <f t="shared" si="21"/>
        <v>2940</v>
      </c>
      <c r="AX42" s="182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1.69</v>
      </c>
      <c r="BC42" s="318">
        <f t="shared" si="21"/>
        <v>0</v>
      </c>
      <c r="BD42" s="364">
        <f t="shared" si="21"/>
        <v>0</v>
      </c>
      <c r="BE42" s="350">
        <f t="shared" si="21"/>
        <v>0</v>
      </c>
      <c r="BF42" s="350">
        <f t="shared" ref="BF42:BP42" si="22">+MIN(BF9:BF39)</f>
        <v>0</v>
      </c>
      <c r="BG42" s="180">
        <f t="shared" si="22"/>
        <v>0</v>
      </c>
      <c r="BH42" s="180">
        <f t="shared" si="22"/>
        <v>0</v>
      </c>
      <c r="BI42" s="180">
        <f t="shared" si="22"/>
        <v>0</v>
      </c>
      <c r="BJ42" s="180">
        <f t="shared" si="22"/>
        <v>0</v>
      </c>
      <c r="BK42" s="180">
        <f t="shared" si="22"/>
        <v>0</v>
      </c>
      <c r="BL42" s="182">
        <f t="shared" si="22"/>
        <v>0</v>
      </c>
      <c r="BM42" s="181">
        <f t="shared" si="22"/>
        <v>0</v>
      </c>
      <c r="BN42" s="180">
        <f t="shared" si="22"/>
        <v>0</v>
      </c>
      <c r="BO42" s="180">
        <f t="shared" si="22"/>
        <v>0</v>
      </c>
      <c r="BP42" s="183">
        <f t="shared" si="22"/>
        <v>0</v>
      </c>
      <c r="BR42" s="472">
        <f>MIN(BR9:BR39)</f>
        <v>1</v>
      </c>
      <c r="BS42" s="473">
        <f>MIN(BS9:BS39)</f>
        <v>38</v>
      </c>
      <c r="BT42" s="473">
        <f>MIN(BT9:BT39)</f>
        <v>11352.272727272726</v>
      </c>
      <c r="BU42" s="473"/>
      <c r="BV42" s="473"/>
      <c r="BW42" s="473"/>
      <c r="BX42" s="473"/>
      <c r="BY42" s="528">
        <f t="shared" ref="BY42:CB42" si="23">MIN(BY9:BY39)</f>
        <v>12</v>
      </c>
      <c r="BZ42" s="473">
        <f t="shared" si="23"/>
        <v>0</v>
      </c>
      <c r="CA42" s="473">
        <f t="shared" si="23"/>
        <v>1.69</v>
      </c>
      <c r="CB42" s="529">
        <f t="shared" si="23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141</v>
      </c>
      <c r="D43" s="185">
        <f>+MAX(D9:D39)</f>
        <v>0</v>
      </c>
      <c r="E43" s="185">
        <f t="shared" ref="E43:AE43" si="24">+MAX(E9:E39)</f>
        <v>8.42</v>
      </c>
      <c r="F43" s="185">
        <f t="shared" si="24"/>
        <v>7.95</v>
      </c>
      <c r="G43" s="185">
        <f t="shared" si="24"/>
        <v>3390</v>
      </c>
      <c r="H43" s="185">
        <f t="shared" si="24"/>
        <v>2940</v>
      </c>
      <c r="I43" s="185">
        <f t="shared" si="24"/>
        <v>404</v>
      </c>
      <c r="J43" s="185">
        <f t="shared" si="24"/>
        <v>11</v>
      </c>
      <c r="K43" s="185">
        <f t="shared" si="24"/>
        <v>97.914285714285711</v>
      </c>
      <c r="L43" s="185">
        <f t="shared" si="24"/>
        <v>550</v>
      </c>
      <c r="M43" s="185">
        <f t="shared" si="24"/>
        <v>23</v>
      </c>
      <c r="N43" s="185">
        <f t="shared" si="24"/>
        <v>98.82352941176471</v>
      </c>
      <c r="O43" s="185">
        <f t="shared" si="24"/>
        <v>1031</v>
      </c>
      <c r="P43" s="185">
        <f t="shared" si="24"/>
        <v>38</v>
      </c>
      <c r="Q43" s="185">
        <f t="shared" si="24"/>
        <v>97.142857142857139</v>
      </c>
      <c r="R43" s="185">
        <f t="shared" si="24"/>
        <v>176.3</v>
      </c>
      <c r="S43" s="185">
        <f t="shared" si="24"/>
        <v>25.6</v>
      </c>
      <c r="T43" s="185">
        <f t="shared" si="24"/>
        <v>114.3</v>
      </c>
      <c r="U43" s="185">
        <f t="shared" si="24"/>
        <v>20.8</v>
      </c>
      <c r="V43" s="185">
        <f t="shared" si="24"/>
        <v>1.6</v>
      </c>
      <c r="W43" s="185">
        <f t="shared" si="24"/>
        <v>1</v>
      </c>
      <c r="X43" s="185">
        <f t="shared" si="24"/>
        <v>0</v>
      </c>
      <c r="Y43" s="185">
        <f t="shared" si="24"/>
        <v>0</v>
      </c>
      <c r="Z43" s="187">
        <f t="shared" si="24"/>
        <v>177.9</v>
      </c>
      <c r="AA43" s="187">
        <f t="shared" si="24"/>
        <v>26.6</v>
      </c>
      <c r="AB43" s="187">
        <f t="shared" si="24"/>
        <v>85.093167701863365</v>
      </c>
      <c r="AC43" s="187">
        <f t="shared" si="24"/>
        <v>9.6999999999999993</v>
      </c>
      <c r="AD43" s="187">
        <f t="shared" si="24"/>
        <v>5.6</v>
      </c>
      <c r="AE43" s="187">
        <f t="shared" si="24"/>
        <v>42.528735632183903</v>
      </c>
      <c r="AF43" s="185"/>
      <c r="AG43" s="185"/>
      <c r="AH43" s="185"/>
      <c r="AI43" s="185"/>
      <c r="AJ43" s="185"/>
      <c r="AK43" s="188"/>
      <c r="AL43" s="187">
        <f t="shared" ref="AL43:BE43" si="25">MAX(AL9:AL39)</f>
        <v>17.899999999999999</v>
      </c>
      <c r="AM43" s="531">
        <f t="shared" si="25"/>
        <v>3.84</v>
      </c>
      <c r="AN43" s="185">
        <f t="shared" si="25"/>
        <v>0</v>
      </c>
      <c r="AO43" s="185">
        <f t="shared" si="25"/>
        <v>980</v>
      </c>
      <c r="AP43" s="185">
        <f t="shared" si="25"/>
        <v>262.16216216216219</v>
      </c>
      <c r="AQ43" s="185">
        <f t="shared" si="25"/>
        <v>4500</v>
      </c>
      <c r="AR43" s="185">
        <f t="shared" si="25"/>
        <v>12100</v>
      </c>
      <c r="AS43" s="531">
        <f t="shared" si="25"/>
        <v>87.3</v>
      </c>
      <c r="AT43" s="187">
        <f t="shared" si="25"/>
        <v>4.3406593406593403</v>
      </c>
      <c r="AU43" s="321">
        <f t="shared" si="25"/>
        <v>137.87620229599753</v>
      </c>
      <c r="AV43" s="326">
        <f t="shared" si="25"/>
        <v>0.14864864864864866</v>
      </c>
      <c r="AW43" s="319">
        <f t="shared" si="25"/>
        <v>2940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0</v>
      </c>
      <c r="BB43" s="366">
        <f t="shared" si="25"/>
        <v>1.95</v>
      </c>
      <c r="BC43" s="319">
        <f t="shared" si="25"/>
        <v>0</v>
      </c>
      <c r="BD43" s="366">
        <f t="shared" si="25"/>
        <v>0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5">
        <f>MAX(BR9:BR39)</f>
        <v>9</v>
      </c>
      <c r="BS43" s="476">
        <f>MAX(BS9:BS39)</f>
        <v>205</v>
      </c>
      <c r="BT43" s="476">
        <f>MAX(BT9:BT39)</f>
        <v>15365.853658536585</v>
      </c>
      <c r="BU43" s="476"/>
      <c r="BV43" s="473"/>
      <c r="BW43" s="473"/>
      <c r="BX43" s="473"/>
      <c r="BY43" s="530">
        <f t="shared" ref="BY43:CB43" si="27">MAX(BY9:BY39)</f>
        <v>14</v>
      </c>
      <c r="BZ43" s="531">
        <f t="shared" si="27"/>
        <v>0</v>
      </c>
      <c r="CA43" s="531">
        <f t="shared" si="27"/>
        <v>1.95</v>
      </c>
      <c r="CB43" s="532">
        <f t="shared" si="27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599" t="s">
        <v>11</v>
      </c>
      <c r="B48" s="600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5" priority="1">
      <formula>IF(AND($AI9="H",$AH9="B"),1,0)</formula>
    </cfRule>
    <cfRule type="expression" dxfId="4" priority="2">
      <formula>IF($AI9="H",1,0)</formula>
    </cfRule>
  </conditionalFormatting>
  <conditionalFormatting sqref="AP9:AP39">
    <cfRule type="expression" dxfId="3" priority="5">
      <formula>IF(AND($AI9="H",$AH9="B"),1,0)</formula>
    </cfRule>
    <cfRule type="expression" dxfId="2" priority="6">
      <formula>IF($AI9="H",1,0)</formula>
    </cfRule>
  </conditionalFormatting>
  <conditionalFormatting sqref="AT9:AV39">
    <cfRule type="expression" dxfId="1" priority="3">
      <formula>IF(AND($AI9="H",$AH9="B"),1,0)</formula>
    </cfRule>
    <cfRule type="expression" dxfId="0" priority="4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zoomScale="85" zoomScaleNormal="85" workbookViewId="0">
      <selection activeCell="A3" sqref="A3"/>
    </sheetView>
  </sheetViews>
  <sheetFormatPr baseColWidth="10" defaultColWidth="11.44140625" defaultRowHeight="13.2" x14ac:dyDescent="0.25"/>
  <cols>
    <col min="1" max="1" width="28.5546875" customWidth="1"/>
    <col min="2" max="3" width="10.6640625" customWidth="1"/>
    <col min="4" max="5" width="9.6640625" customWidth="1"/>
    <col min="6" max="6" width="10.5546875" customWidth="1"/>
    <col min="7" max="22" width="9.6640625" customWidth="1"/>
    <col min="23" max="23" width="11.44140625" customWidth="1"/>
    <col min="24" max="25" width="9.6640625" customWidth="1"/>
    <col min="26" max="26" width="12.44140625" customWidth="1"/>
    <col min="27" max="27" width="9.109375" customWidth="1"/>
  </cols>
  <sheetData>
    <row r="1" spans="1:26" ht="19.95" customHeight="1" x14ac:dyDescent="0.25">
      <c r="A1" s="199" t="s">
        <v>0</v>
      </c>
      <c r="B1" s="196" t="s">
        <v>247</v>
      </c>
      <c r="O1" s="55"/>
    </row>
    <row r="2" spans="1:26" ht="19.95" customHeight="1" x14ac:dyDescent="0.25">
      <c r="A2" s="1" t="s">
        <v>1</v>
      </c>
      <c r="B2" t="s">
        <v>213</v>
      </c>
    </row>
    <row r="3" spans="1:26" ht="19.95" customHeight="1" x14ac:dyDescent="0.25">
      <c r="A3" s="1"/>
    </row>
    <row r="4" spans="1:26" ht="19.95" customHeight="1" thickBot="1" x14ac:dyDescent="0.3">
      <c r="A4" s="229" t="s">
        <v>148</v>
      </c>
    </row>
    <row r="5" spans="1:26" s="1" customFormat="1" ht="19.95" customHeight="1" thickTop="1" thickBot="1" x14ac:dyDescent="0.4">
      <c r="A5" s="230">
        <v>1</v>
      </c>
      <c r="B5" s="652" t="s">
        <v>99</v>
      </c>
      <c r="C5" s="653"/>
      <c r="D5" s="650" t="s">
        <v>2</v>
      </c>
      <c r="E5" s="650"/>
      <c r="F5" s="650"/>
      <c r="G5" s="649" t="s">
        <v>109</v>
      </c>
      <c r="H5" s="650"/>
      <c r="I5" s="651"/>
      <c r="J5" s="649" t="s">
        <v>3</v>
      </c>
      <c r="K5" s="650"/>
      <c r="L5" s="651"/>
      <c r="M5" s="647" t="s">
        <v>10</v>
      </c>
      <c r="N5" s="648"/>
      <c r="O5" s="647" t="s">
        <v>110</v>
      </c>
      <c r="P5" s="648"/>
      <c r="Q5" s="647" t="s">
        <v>111</v>
      </c>
      <c r="R5" s="648"/>
      <c r="S5" s="647" t="s">
        <v>112</v>
      </c>
      <c r="T5" s="648"/>
      <c r="U5" s="649" t="s">
        <v>15</v>
      </c>
      <c r="V5" s="650"/>
      <c r="W5" s="651"/>
      <c r="X5" s="649" t="s">
        <v>16</v>
      </c>
      <c r="Y5" s="650"/>
      <c r="Z5" s="651"/>
    </row>
    <row r="6" spans="1:26" s="132" customFormat="1" ht="19.95" customHeight="1" thickTop="1" thickBot="1" x14ac:dyDescent="0.3">
      <c r="B6" s="654"/>
      <c r="C6" s="655"/>
      <c r="D6" s="133" t="s">
        <v>4</v>
      </c>
      <c r="E6" s="134" t="s">
        <v>5</v>
      </c>
      <c r="F6" s="135" t="s">
        <v>6</v>
      </c>
      <c r="G6" s="131" t="s">
        <v>4</v>
      </c>
      <c r="H6" s="130" t="s">
        <v>5</v>
      </c>
      <c r="I6" s="136" t="s">
        <v>6</v>
      </c>
      <c r="J6" s="131" t="s">
        <v>4</v>
      </c>
      <c r="K6" s="130" t="s">
        <v>5</v>
      </c>
      <c r="L6" s="136" t="s">
        <v>6</v>
      </c>
      <c r="M6" s="131" t="s">
        <v>4</v>
      </c>
      <c r="N6" s="130" t="s">
        <v>5</v>
      </c>
      <c r="O6" s="131" t="s">
        <v>4</v>
      </c>
      <c r="P6" s="130" t="s">
        <v>5</v>
      </c>
      <c r="Q6" s="131" t="s">
        <v>4</v>
      </c>
      <c r="R6" s="130" t="s">
        <v>5</v>
      </c>
      <c r="S6" s="131" t="s">
        <v>4</v>
      </c>
      <c r="T6" s="130" t="s">
        <v>5</v>
      </c>
      <c r="U6" s="131" t="s">
        <v>4</v>
      </c>
      <c r="V6" s="130" t="s">
        <v>5</v>
      </c>
      <c r="W6" s="136" t="s">
        <v>6</v>
      </c>
      <c r="X6" s="131" t="s">
        <v>4</v>
      </c>
      <c r="Y6" s="130" t="s">
        <v>5</v>
      </c>
      <c r="Z6" s="136" t="s">
        <v>6</v>
      </c>
    </row>
    <row r="7" spans="1:26" s="43" customFormat="1" ht="19.95" customHeight="1" thickTop="1" thickBot="1" x14ac:dyDescent="0.3">
      <c r="A7" s="645" t="s">
        <v>7</v>
      </c>
      <c r="B7" s="66" t="s">
        <v>85</v>
      </c>
      <c r="C7" s="152">
        <v>233</v>
      </c>
      <c r="D7" s="641"/>
      <c r="E7" s="643"/>
      <c r="F7" s="639"/>
      <c r="G7" s="641"/>
      <c r="H7" s="643"/>
      <c r="I7" s="639"/>
      <c r="J7" s="641"/>
      <c r="K7" s="643"/>
      <c r="L7" s="639"/>
      <c r="M7" s="641"/>
      <c r="N7" s="643"/>
      <c r="O7" s="641"/>
      <c r="P7" s="643"/>
      <c r="Q7" s="641"/>
      <c r="R7" s="643"/>
      <c r="S7" s="641"/>
      <c r="T7" s="643"/>
      <c r="U7" s="641"/>
      <c r="V7" s="643"/>
      <c r="W7" s="639"/>
      <c r="X7" s="641"/>
      <c r="Y7" s="643"/>
      <c r="Z7" s="639"/>
    </row>
    <row r="8" spans="1:26" s="43" customFormat="1" ht="19.95" customHeight="1" thickTop="1" thickBot="1" x14ac:dyDescent="0.3">
      <c r="A8" s="646"/>
      <c r="B8" s="67" t="s">
        <v>86</v>
      </c>
      <c r="C8" s="153">
        <v>233</v>
      </c>
      <c r="D8" s="642"/>
      <c r="E8" s="644"/>
      <c r="F8" s="640"/>
      <c r="G8" s="642"/>
      <c r="H8" s="644"/>
      <c r="I8" s="640"/>
      <c r="J8" s="642"/>
      <c r="K8" s="644"/>
      <c r="L8" s="640"/>
      <c r="M8" s="642"/>
      <c r="N8" s="644"/>
      <c r="O8" s="642"/>
      <c r="P8" s="644"/>
      <c r="Q8" s="642"/>
      <c r="R8" s="644"/>
      <c r="S8" s="642"/>
      <c r="T8" s="644"/>
      <c r="U8" s="642"/>
      <c r="V8" s="644"/>
      <c r="W8" s="640"/>
      <c r="X8" s="642"/>
      <c r="Y8" s="644"/>
      <c r="Z8" s="640"/>
    </row>
    <row r="9" spans="1:26" s="43" customFormat="1" ht="19.95" customHeight="1" thickTop="1" thickBot="1" x14ac:dyDescent="0.3">
      <c r="A9" s="58"/>
      <c r="B9" s="59" t="s">
        <v>113</v>
      </c>
      <c r="C9" s="60" t="s">
        <v>114</v>
      </c>
      <c r="D9" s="61" t="s">
        <v>8</v>
      </c>
      <c r="E9" s="62" t="s">
        <v>8</v>
      </c>
      <c r="F9" s="63" t="s">
        <v>9</v>
      </c>
      <c r="G9" s="59" t="s">
        <v>8</v>
      </c>
      <c r="H9" s="64" t="s">
        <v>8</v>
      </c>
      <c r="I9" s="60" t="s">
        <v>9</v>
      </c>
      <c r="J9" s="59" t="s">
        <v>8</v>
      </c>
      <c r="K9" s="64" t="s">
        <v>8</v>
      </c>
      <c r="L9" s="60" t="s">
        <v>9</v>
      </c>
      <c r="M9" s="59" t="s">
        <v>34</v>
      </c>
      <c r="N9" s="65" t="s">
        <v>34</v>
      </c>
      <c r="O9" s="59" t="s">
        <v>34</v>
      </c>
      <c r="P9" s="65" t="s">
        <v>34</v>
      </c>
      <c r="Q9" s="59" t="s">
        <v>34</v>
      </c>
      <c r="R9" s="65" t="s">
        <v>34</v>
      </c>
      <c r="S9" s="59" t="s">
        <v>34</v>
      </c>
      <c r="T9" s="65" t="s">
        <v>34</v>
      </c>
      <c r="U9" s="59" t="s">
        <v>34</v>
      </c>
      <c r="V9" s="65" t="s">
        <v>34</v>
      </c>
      <c r="W9" s="60" t="s">
        <v>9</v>
      </c>
      <c r="X9" s="59" t="s">
        <v>35</v>
      </c>
      <c r="Y9" s="65" t="s">
        <v>35</v>
      </c>
      <c r="Z9" s="60" t="s">
        <v>9</v>
      </c>
    </row>
    <row r="10" spans="1:26" ht="19.95" customHeight="1" thickTop="1" x14ac:dyDescent="0.25">
      <c r="A10" s="216">
        <v>44927</v>
      </c>
      <c r="B10" s="192">
        <f>gener!C40</f>
        <v>3171.0000000000009</v>
      </c>
      <c r="C10" s="137">
        <f>IFERROR(gener!C41,"")</f>
        <v>102.2903225806452</v>
      </c>
      <c r="D10" s="138">
        <f>IFERROR(gener!I41,"")</f>
        <v>566.55555555555554</v>
      </c>
      <c r="E10" s="139">
        <f>IFERROR(gener!J41,"")</f>
        <v>18.933333333333334</v>
      </c>
      <c r="F10" s="140">
        <f>IFERROR(gener!K41,"")</f>
        <v>96.158746303148348</v>
      </c>
      <c r="G10" s="138">
        <f>IFERROR(gener!L41,"")</f>
        <v>322</v>
      </c>
      <c r="H10" s="139">
        <f>IFERROR(gener!M41,"")</f>
        <v>8.375</v>
      </c>
      <c r="I10" s="140">
        <f>IFERROR(gener!N41,"")</f>
        <v>95.964750604855851</v>
      </c>
      <c r="J10" s="138">
        <f>IFERROR(gener!O41,"")</f>
        <v>903.44444444444446</v>
      </c>
      <c r="K10" s="139">
        <f>IFERROR(gener!P41,"")</f>
        <v>64.666666666666671</v>
      </c>
      <c r="L10" s="140">
        <f>IFERROR(gener!Q41,"")</f>
        <v>92.106097143058989</v>
      </c>
      <c r="M10" s="138">
        <f>IFERROR(gener!R41,"")</f>
        <v>149.44999999999999</v>
      </c>
      <c r="N10" s="139">
        <f>IFERROR(gener!S41,"")</f>
        <v>52.900000000000006</v>
      </c>
      <c r="O10" s="138">
        <f>IFERROR(gener!T41,"")</f>
        <v>100.5</v>
      </c>
      <c r="P10" s="139">
        <f>IFERROR(gener!U41,"")</f>
        <v>44.3</v>
      </c>
      <c r="Q10" s="138">
        <f>IFERROR(gener!V41,"")</f>
        <v>2.0499999999999998</v>
      </c>
      <c r="R10" s="139">
        <f>IFERROR(gener!W41,"")</f>
        <v>0.60000000000000009</v>
      </c>
      <c r="S10" s="138">
        <f>IFERROR(gener!X41,"")</f>
        <v>0</v>
      </c>
      <c r="T10" s="139">
        <f>IFERROR(gener!Y41,"")</f>
        <v>0</v>
      </c>
      <c r="U10" s="487">
        <f>IFERROR(gener!Z41,"")</f>
        <v>151.5</v>
      </c>
      <c r="V10" s="488">
        <f>IFERROR(gener!AA41,"")</f>
        <v>53.5</v>
      </c>
      <c r="W10" s="478">
        <f>IFERROR(gener!AB41,"")</f>
        <v>64.673202614379079</v>
      </c>
      <c r="X10" s="143">
        <f>IFERROR(gener!AC41,"")</f>
        <v>7.4</v>
      </c>
      <c r="Y10" s="142">
        <f>IFERROR(gener!AD41,"")</f>
        <v>1.95</v>
      </c>
      <c r="Z10" s="200">
        <f>IFERROR(gener!AE41,"")</f>
        <v>73.53479853479854</v>
      </c>
    </row>
    <row r="11" spans="1:26" ht="19.95" customHeight="1" x14ac:dyDescent="0.25">
      <c r="A11" s="216">
        <v>44958</v>
      </c>
      <c r="B11" s="192">
        <f>febrer!C40</f>
        <v>3104.0000000000005</v>
      </c>
      <c r="C11" s="137">
        <f>IFERROR(febrer!C41,"")</f>
        <v>110.85714285714288</v>
      </c>
      <c r="D11" s="138">
        <f>IFERROR(febrer!I41,"")</f>
        <v>723</v>
      </c>
      <c r="E11" s="141">
        <f>IFERROR(febrer!J41,"")</f>
        <v>9.7636363636363637</v>
      </c>
      <c r="F11" s="140">
        <f>IFERROR(febrer!K41,"")</f>
        <v>98.53656565378769</v>
      </c>
      <c r="G11" s="138">
        <f>IFERROR(febrer!L41,"")</f>
        <v>376.8</v>
      </c>
      <c r="H11" s="141">
        <f>IFERROR(febrer!M41,"")</f>
        <v>6.75</v>
      </c>
      <c r="I11" s="140">
        <f>IFERROR(febrer!N41,"")</f>
        <v>98.041805687095234</v>
      </c>
      <c r="J11" s="138">
        <f>IFERROR(febrer!O41,"")</f>
        <v>597.875</v>
      </c>
      <c r="K11" s="141">
        <f>IFERROR(febrer!P41,"")</f>
        <v>36.090909090909093</v>
      </c>
      <c r="L11" s="140">
        <f>IFERROR(febrer!Q41,"")</f>
        <v>93.830878207279468</v>
      </c>
      <c r="M11" s="138">
        <f>IFERROR(febrer!R41,"")</f>
        <v>166.14999999999998</v>
      </c>
      <c r="N11" s="141">
        <f>IFERROR(febrer!S41,"")</f>
        <v>3.75</v>
      </c>
      <c r="O11" s="138">
        <f>IFERROR(febrer!T41,"")</f>
        <v>149.6</v>
      </c>
      <c r="P11" s="486">
        <f>IFERROR(febrer!U41,"")</f>
        <v>2.7</v>
      </c>
      <c r="Q11" s="138">
        <f>IFERROR(febrer!V41,"")</f>
        <v>1.35</v>
      </c>
      <c r="R11" s="141">
        <f>IFERROR(febrer!W41,"")</f>
        <v>1.1499999999999999</v>
      </c>
      <c r="S11" s="138">
        <f>IFERROR(febrer!X41,"")</f>
        <v>0</v>
      </c>
      <c r="T11" s="141">
        <f>IFERROR(febrer!Y41,"")</f>
        <v>0</v>
      </c>
      <c r="U11" s="487">
        <f>IFERROR(febrer!Z41,"")</f>
        <v>167.5</v>
      </c>
      <c r="V11" s="488">
        <f>IFERROR(febrer!AA41,"")</f>
        <v>4.9000000000000004</v>
      </c>
      <c r="W11" s="478">
        <f>IFERROR(febrer!AB41,"")</f>
        <v>97.074244368406056</v>
      </c>
      <c r="X11" s="143">
        <f>IFERROR(febrer!AC41,"")</f>
        <v>9.6750000000000007</v>
      </c>
      <c r="Y11" s="142">
        <f>IFERROR(febrer!AD41,"")</f>
        <v>2.5250000000000004</v>
      </c>
      <c r="Z11" s="200">
        <f>IFERROR(febrer!AE41,"")</f>
        <v>73.907468746660982</v>
      </c>
    </row>
    <row r="12" spans="1:26" ht="19.95" customHeight="1" x14ac:dyDescent="0.25">
      <c r="A12" s="216">
        <v>44986</v>
      </c>
      <c r="B12" s="192">
        <f>març!C40</f>
        <v>3142.0000000000005</v>
      </c>
      <c r="C12" s="137">
        <f>IFERROR(març!C41,"")</f>
        <v>101.35483870967744</v>
      </c>
      <c r="D12" s="192">
        <f>IFERROR(març!I41,"")</f>
        <v>623.11111111111109</v>
      </c>
      <c r="E12" s="202">
        <f>IFERROR(març!J41,"")</f>
        <v>6.9416666666666664</v>
      </c>
      <c r="F12" s="140">
        <f>IFERROR(març!K41,"")</f>
        <v>98.755398159811136</v>
      </c>
      <c r="G12" s="192">
        <f>IFERROR(març!L41,"")</f>
        <v>359</v>
      </c>
      <c r="H12" s="141">
        <f>IFERROR(març!M41,"")</f>
        <v>6.0857142857142863</v>
      </c>
      <c r="I12" s="140">
        <f>IFERROR(març!N41,"")</f>
        <v>98.035740270792004</v>
      </c>
      <c r="J12" s="192">
        <f>IFERROR(març!O41,"")</f>
        <v>807</v>
      </c>
      <c r="K12" s="141">
        <f>IFERROR(març!P41,"")</f>
        <v>39.5</v>
      </c>
      <c r="L12" s="140">
        <f>IFERROR(març!Q41,"")</f>
        <v>95.160116074172578</v>
      </c>
      <c r="M12" s="192">
        <f>IFERROR(març!R41,"")</f>
        <v>146.55000000000001</v>
      </c>
      <c r="N12" s="141">
        <f>IFERROR(març!S41,"")</f>
        <v>23.95</v>
      </c>
      <c r="O12" s="192">
        <f>IFERROR(març!T41,"")</f>
        <v>101.5</v>
      </c>
      <c r="P12" s="141">
        <f>IFERROR(març!U41,"")</f>
        <v>17.05</v>
      </c>
      <c r="Q12" s="192">
        <f>IFERROR(març!V41,"")</f>
        <v>1.95</v>
      </c>
      <c r="R12" s="141">
        <f>IFERROR(març!W41,"")</f>
        <v>1.3</v>
      </c>
      <c r="S12" s="192">
        <f>IFERROR(març!X41,"")</f>
        <v>0</v>
      </c>
      <c r="T12" s="141">
        <f>IFERROR(març!Y41,"")</f>
        <v>0</v>
      </c>
      <c r="U12" s="489">
        <f>IFERROR(març!Z41,"")</f>
        <v>148.5</v>
      </c>
      <c r="V12" s="488">
        <f>IFERROR(març!AA41,"")</f>
        <v>25.25</v>
      </c>
      <c r="W12" s="478">
        <f>IFERROR(març!AB41,"")</f>
        <v>83</v>
      </c>
      <c r="X12" s="143">
        <f>IFERROR(març!AC41,"")</f>
        <v>9.35</v>
      </c>
      <c r="Y12" s="142">
        <f>IFERROR(març!AD41,"")</f>
        <v>4.1500000000000004</v>
      </c>
      <c r="Z12" s="200">
        <f>IFERROR(març!AE41,"")</f>
        <v>55.835240274599542</v>
      </c>
    </row>
    <row r="13" spans="1:26" ht="19.95" customHeight="1" x14ac:dyDescent="0.25">
      <c r="A13" s="216">
        <v>45017</v>
      </c>
      <c r="B13" s="192">
        <f>abril!C40</f>
        <v>3066.9999999999995</v>
      </c>
      <c r="C13" s="137">
        <f>IFERROR(abril!C41,"")</f>
        <v>102.23333333333332</v>
      </c>
      <c r="D13" s="192">
        <f>IFERROR(abril!I41,"")</f>
        <v>420.625</v>
      </c>
      <c r="E13" s="202">
        <f>IFERROR(abril!J41,"")</f>
        <v>10.6</v>
      </c>
      <c r="F13" s="140">
        <f>IFERROR(abril!K41,"")</f>
        <v>96.762241541117902</v>
      </c>
      <c r="G13" s="192">
        <f>IFERROR(abril!L41,"")</f>
        <v>607.25</v>
      </c>
      <c r="H13" s="141">
        <f>IFERROR(abril!M41,"")</f>
        <v>6.1428571428571432</v>
      </c>
      <c r="I13" s="140">
        <f>IFERROR(abril!N41,"")</f>
        <v>98.846196363348838</v>
      </c>
      <c r="J13" s="192">
        <f>IFERROR(abril!O41,"")</f>
        <v>1002.375</v>
      </c>
      <c r="K13" s="141">
        <f>IFERROR(abril!P41,"")</f>
        <v>38</v>
      </c>
      <c r="L13" s="140">
        <f>IFERROR(abril!Q41,"")</f>
        <v>96.345015216024777</v>
      </c>
      <c r="M13" s="192">
        <f>IFERROR(abril!R41,"")</f>
        <v>147.5</v>
      </c>
      <c r="N13" s="141">
        <f>IFERROR(abril!S41,"")</f>
        <v>39.1</v>
      </c>
      <c r="O13" s="192">
        <f>IFERROR(abril!T41,"")</f>
        <v>95.15</v>
      </c>
      <c r="P13" s="141">
        <f>IFERROR(abril!U41,"")</f>
        <v>36</v>
      </c>
      <c r="Q13" s="192">
        <f>IFERROR(abril!V41,"")</f>
        <v>2</v>
      </c>
      <c r="R13" s="141">
        <f>IFERROR(abril!W41,"")</f>
        <v>1.6</v>
      </c>
      <c r="S13" s="192">
        <f>IFERROR(abril!X41,"")</f>
        <v>0</v>
      </c>
      <c r="T13" s="141">
        <f>IFERROR(abril!Y41,"")</f>
        <v>0</v>
      </c>
      <c r="U13" s="489">
        <f>IFERROR(abril!Z41,"")</f>
        <v>149.5</v>
      </c>
      <c r="V13" s="488">
        <f>IFERROR(abril!AA41,"")</f>
        <v>40.700000000000003</v>
      </c>
      <c r="W13" s="478">
        <f>IFERROR(abril!AB41,"")</f>
        <v>72.785260425988895</v>
      </c>
      <c r="X13" s="143">
        <f>IFERROR(abril!AC41,"")</f>
        <v>12.899999999999999</v>
      </c>
      <c r="Y13" s="142">
        <f>IFERROR(abril!AD41,"")</f>
        <v>8.65</v>
      </c>
      <c r="Z13" s="200">
        <f>IFERROR(abril!AE41,"")</f>
        <v>31.396771037181992</v>
      </c>
    </row>
    <row r="14" spans="1:26" ht="19.95" customHeight="1" x14ac:dyDescent="0.25">
      <c r="A14" s="216">
        <v>45047</v>
      </c>
      <c r="B14" s="192">
        <f>maig!C40</f>
        <v>3000.9999999999995</v>
      </c>
      <c r="C14" s="137">
        <f>IFERROR(maig!C41,"")</f>
        <v>96.806451612903217</v>
      </c>
      <c r="D14" s="192">
        <f>IFERROR(maig!I41,"")</f>
        <v>471.11111111111109</v>
      </c>
      <c r="E14" s="202">
        <f>IFERROR(maig!J41,"")</f>
        <v>22.916666666666668</v>
      </c>
      <c r="F14" s="140">
        <f>IFERROR(maig!K41,"")</f>
        <v>94.422210122116809</v>
      </c>
      <c r="G14" s="192">
        <f>IFERROR(maig!L41,"")</f>
        <v>655</v>
      </c>
      <c r="H14" s="141">
        <f>IFERROR(maig!M41,"")</f>
        <v>11.625</v>
      </c>
      <c r="I14" s="144">
        <f>IFERROR(maig!N41,"")</f>
        <v>97.980517024678562</v>
      </c>
      <c r="J14" s="192">
        <f>IFERROR(maig!O41,"")</f>
        <v>1082.8888888888889</v>
      </c>
      <c r="K14" s="141">
        <f>IFERROR(maig!P41,"")</f>
        <v>64.75</v>
      </c>
      <c r="L14" s="144">
        <f>IFERROR(maig!Q41,"")</f>
        <v>93.897638192685477</v>
      </c>
      <c r="M14" s="192">
        <f>IFERROR(maig!R41,"")</f>
        <v>242.55</v>
      </c>
      <c r="N14" s="141">
        <f>IFERROR(maig!S41,"")</f>
        <v>47.4</v>
      </c>
      <c r="O14" s="192">
        <f>IFERROR(maig!T41,"")</f>
        <v>119.1</v>
      </c>
      <c r="P14" s="141">
        <f>IFERROR(maig!U41,"")</f>
        <v>26.9</v>
      </c>
      <c r="Q14" s="192">
        <f>IFERROR(maig!V41,"")</f>
        <v>0.95</v>
      </c>
      <c r="R14" s="141">
        <f>IFERROR(maig!W41,"")</f>
        <v>2.1</v>
      </c>
      <c r="S14" s="192">
        <f>IFERROR(maig!X41,"")</f>
        <v>0</v>
      </c>
      <c r="T14" s="141">
        <f>IFERROR(maig!Y41,"")</f>
        <v>0</v>
      </c>
      <c r="U14" s="489">
        <f>IFERROR(maig!Z41,"")</f>
        <v>243.5</v>
      </c>
      <c r="V14" s="488">
        <f>IFERROR(maig!AA41,"")</f>
        <v>49.5</v>
      </c>
      <c r="W14" s="478">
        <f>IFERROR(maig!AB41,"")</f>
        <v>79.649452110389603</v>
      </c>
      <c r="X14" s="143">
        <f>IFERROR(maig!AC41,"")</f>
        <v>9.9</v>
      </c>
      <c r="Y14" s="142">
        <f>IFERROR(maig!AD41,"")</f>
        <v>8.6999999999999993</v>
      </c>
      <c r="Z14" s="200">
        <f>IFERROR(maig!AE41,"")</f>
        <v>13.815789473684218</v>
      </c>
    </row>
    <row r="15" spans="1:26" ht="19.95" customHeight="1" x14ac:dyDescent="0.25">
      <c r="A15" s="216">
        <v>45078</v>
      </c>
      <c r="B15" s="192">
        <f>juny!C40</f>
        <v>2997.9999999999995</v>
      </c>
      <c r="C15" s="137">
        <f>IFERROR(juny!C41,"")</f>
        <v>99.933333333333323</v>
      </c>
      <c r="D15" s="192">
        <f>IFERROR(juny!I41,"")</f>
        <v>524.1</v>
      </c>
      <c r="E15" s="202">
        <f>IFERROR(juny!J41,"")</f>
        <v>13.290909090909089</v>
      </c>
      <c r="F15" s="145">
        <f>IFERROR(juny!K41,"")</f>
        <v>97.276259970634257</v>
      </c>
      <c r="G15" s="192">
        <f>IFERROR(juny!L41,"")</f>
        <v>793.8</v>
      </c>
      <c r="H15" s="141">
        <f>IFERROR(juny!M41,"")</f>
        <v>9.4833333333333343</v>
      </c>
      <c r="I15" s="144">
        <f>IFERROR(juny!N41,"")</f>
        <v>98.623891570919596</v>
      </c>
      <c r="J15" s="192">
        <f>IFERROR(juny!O41,"")</f>
        <v>1222</v>
      </c>
      <c r="K15" s="141">
        <f>IFERROR(juny!P41,"")</f>
        <v>47.18181818181818</v>
      </c>
      <c r="L15" s="144">
        <f>IFERROR(juny!Q41,"")</f>
        <v>95.844405386824889</v>
      </c>
      <c r="M15" s="192">
        <f>IFERROR(juny!R41,"")</f>
        <v>258.39999999999998</v>
      </c>
      <c r="N15" s="141">
        <f>IFERROR(juny!S41,"")</f>
        <v>37.75</v>
      </c>
      <c r="O15" s="192">
        <f>IFERROR(juny!T41,"")</f>
        <v>195.8</v>
      </c>
      <c r="P15" s="141">
        <f>IFERROR(juny!U41,"")</f>
        <v>35.700000000000003</v>
      </c>
      <c r="Q15" s="192">
        <f>IFERROR(juny!V41,"")</f>
        <v>1.6333333333333335</v>
      </c>
      <c r="R15" s="141">
        <f>IFERROR(juny!W41,"")</f>
        <v>1.1333333333333335</v>
      </c>
      <c r="S15" s="192">
        <f>IFERROR(juny!X41,"")</f>
        <v>0</v>
      </c>
      <c r="T15" s="141">
        <f>IFERROR(juny!Y41,"")</f>
        <v>0</v>
      </c>
      <c r="U15" s="489">
        <f>IFERROR(juny!Z41,"")</f>
        <v>260</v>
      </c>
      <c r="V15" s="488">
        <f>IFERROR(juny!AA41,"")</f>
        <v>38.5</v>
      </c>
      <c r="W15" s="478">
        <f>IFERROR(juny!AB41,"")</f>
        <v>83.772256728778473</v>
      </c>
      <c r="X15" s="143">
        <f>IFERROR(juny!AC41,"")</f>
        <v>10.9</v>
      </c>
      <c r="Y15" s="142">
        <f>IFERROR(juny!AD41,"")</f>
        <v>7.75</v>
      </c>
      <c r="Z15" s="200">
        <f>IFERROR(juny!AE41,"")</f>
        <v>28.303081468974256</v>
      </c>
    </row>
    <row r="16" spans="1:26" ht="19.95" customHeight="1" x14ac:dyDescent="0.25">
      <c r="A16" s="216">
        <v>45108</v>
      </c>
      <c r="B16" s="192">
        <f>juliol!C40</f>
        <v>3082</v>
      </c>
      <c r="C16" s="137">
        <f>IFERROR(juliol!C41,"")</f>
        <v>99.41935483870968</v>
      </c>
      <c r="D16" s="192">
        <f>IFERROR(juliol!I41,"")</f>
        <v>374</v>
      </c>
      <c r="E16" s="202">
        <f>IFERROR(juliol!J41,"")</f>
        <v>14.6</v>
      </c>
      <c r="F16" s="145">
        <f>IFERROR(juliol!K41,"")</f>
        <v>96.156535284778485</v>
      </c>
      <c r="G16" s="192">
        <f>IFERROR(juliol!L41,"")</f>
        <v>598.4</v>
      </c>
      <c r="H16" s="141">
        <f>IFERROR(juliol!M41,"")</f>
        <v>11.533333333333333</v>
      </c>
      <c r="I16" s="144">
        <f>IFERROR(juliol!N41,"")</f>
        <v>98.068249731243696</v>
      </c>
      <c r="J16" s="192">
        <f>IFERROR(juliol!O41,"")</f>
        <v>1067.7777777777778</v>
      </c>
      <c r="K16" s="141">
        <f>IFERROR(juliol!P41,"")</f>
        <v>56.3</v>
      </c>
      <c r="L16" s="144">
        <f>IFERROR(juliol!Q41,"")</f>
        <v>94.642944258180989</v>
      </c>
      <c r="M16" s="192">
        <f>IFERROR(juliol!R41,"")</f>
        <v>207.5</v>
      </c>
      <c r="N16" s="141">
        <f>IFERROR(juliol!S41,"")</f>
        <v>49.25</v>
      </c>
      <c r="O16" s="192">
        <f>IFERROR(juliol!T41,"")</f>
        <v>139.30000000000001</v>
      </c>
      <c r="P16" s="141">
        <f>IFERROR(juliol!U41,"")</f>
        <v>44.5</v>
      </c>
      <c r="Q16" s="192">
        <f>IFERROR(juliol!V41,"")</f>
        <v>3</v>
      </c>
      <c r="R16" s="141">
        <f>IFERROR(juliol!W41,"")</f>
        <v>2.4000000000000004</v>
      </c>
      <c r="S16" s="192">
        <f>IFERROR(juliol!X41,"")</f>
        <v>0</v>
      </c>
      <c r="T16" s="141">
        <f>IFERROR(juliol!Y41,"")</f>
        <v>0</v>
      </c>
      <c r="U16" s="489">
        <f>IFERROR(juliol!Z41,"")</f>
        <v>210.5</v>
      </c>
      <c r="V16" s="488">
        <f>IFERROR(juliol!AA41,"")</f>
        <v>51.650000000000006</v>
      </c>
      <c r="W16" s="478">
        <f>IFERROR(juliol!AB41,"")</f>
        <v>75.40572603606455</v>
      </c>
      <c r="X16" s="143">
        <f>IFERROR(juliol!AC41,"")</f>
        <v>9.6750000000000007</v>
      </c>
      <c r="Y16" s="142">
        <f>IFERROR(juliol!AD41,"")</f>
        <v>6.79</v>
      </c>
      <c r="Z16" s="200">
        <f>IFERROR(juliol!AE41,"")</f>
        <v>29.815341910751261</v>
      </c>
    </row>
    <row r="17" spans="1:26" ht="19.95" customHeight="1" x14ac:dyDescent="0.25">
      <c r="A17" s="216">
        <v>45139</v>
      </c>
      <c r="B17" s="192">
        <f>agost!C40</f>
        <v>3918</v>
      </c>
      <c r="C17" s="137">
        <f>IFERROR(agost!C41,"")</f>
        <v>126.38709677419355</v>
      </c>
      <c r="D17" s="192">
        <f>IFERROR(agost!I41,"")</f>
        <v>368.7</v>
      </c>
      <c r="E17" s="202">
        <f>IFERROR(agost!J41,"")</f>
        <v>8.6454545454545428</v>
      </c>
      <c r="F17" s="145">
        <f>IFERROR(agost!K41,"")</f>
        <v>97.066803805227863</v>
      </c>
      <c r="G17" s="192">
        <f>IFERROR(agost!L41,"")</f>
        <v>351.16666666666669</v>
      </c>
      <c r="H17" s="141">
        <f>IFERROR(agost!M41,"")</f>
        <v>5.9285714285714288</v>
      </c>
      <c r="I17" s="144">
        <f>IFERROR(agost!N41,"")</f>
        <v>98.251117324557455</v>
      </c>
      <c r="J17" s="192">
        <f>IFERROR(agost!O41,"")</f>
        <v>609.70000000000005</v>
      </c>
      <c r="K17" s="141">
        <f>IFERROR(agost!P41,"")</f>
        <v>30.454545454545453</v>
      </c>
      <c r="L17" s="144">
        <f>IFERROR(agost!Q41,"")</f>
        <v>94.901890001161149</v>
      </c>
      <c r="M17" s="192">
        <f>IFERROR(agost!R41,"")</f>
        <v>127.3</v>
      </c>
      <c r="N17" s="141">
        <f>IFERROR(agost!S41,"")</f>
        <v>1.1499999999999999</v>
      </c>
      <c r="O17" s="192">
        <f>IFERROR(agost!T41,"")</f>
        <v>62.2</v>
      </c>
      <c r="P17" s="141">
        <f>IFERROR(agost!U41,"")</f>
        <v>0.65</v>
      </c>
      <c r="Q17" s="192">
        <f>IFERROR(agost!V41,"")</f>
        <v>2.2333333333333329</v>
      </c>
      <c r="R17" s="141">
        <f>IFERROR(agost!W41,"")</f>
        <v>1.6666666666666667</v>
      </c>
      <c r="S17" s="192">
        <f>IFERROR(agost!X41,"")</f>
        <v>0</v>
      </c>
      <c r="T17" s="141">
        <f>IFERROR(agost!Y41,"")</f>
        <v>0</v>
      </c>
      <c r="U17" s="489">
        <f>IFERROR(agost!Z41,"")</f>
        <v>130.5</v>
      </c>
      <c r="V17" s="488">
        <f>IFERROR(agost!AA41,"")</f>
        <v>2.75</v>
      </c>
      <c r="W17" s="478">
        <f>IFERROR(agost!AB41,"")</f>
        <v>97.82922684791842</v>
      </c>
      <c r="X17" s="151">
        <f>IFERROR(agost!AC41,"")</f>
        <v>7.65</v>
      </c>
      <c r="Y17" s="142">
        <f>IFERROR(agost!AD41,"")</f>
        <v>3.585</v>
      </c>
      <c r="Z17" s="200">
        <f>IFERROR(agost!AE41,"")</f>
        <v>53.012820512820511</v>
      </c>
    </row>
    <row r="18" spans="1:26" ht="19.95" customHeight="1" x14ac:dyDescent="0.25">
      <c r="A18" s="216">
        <v>45170</v>
      </c>
      <c r="B18" s="192">
        <f>setembre!C40</f>
        <v>3760</v>
      </c>
      <c r="C18" s="137">
        <f>IFERROR(setembre!C41,"")</f>
        <v>125.33333333333333</v>
      </c>
      <c r="D18" s="192">
        <f>IFERROR(setembre!I41,"")</f>
        <v>227.33333333333334</v>
      </c>
      <c r="E18" s="202">
        <f>IFERROR(setembre!J41,"")</f>
        <v>10.68888888888889</v>
      </c>
      <c r="F18" s="145">
        <f>IFERROR(setembre!K41,"")</f>
        <v>95.213240697420176</v>
      </c>
      <c r="G18" s="192">
        <f>IFERROR(setembre!L41,"")</f>
        <v>336.4</v>
      </c>
      <c r="H18" s="141">
        <f>IFERROR(setembre!M41,"")</f>
        <v>7.06</v>
      </c>
      <c r="I18" s="144">
        <f>IFERROR(setembre!N41,"")</f>
        <v>97.866026521173566</v>
      </c>
      <c r="J18" s="192">
        <f>IFERROR(setembre!O41,"")</f>
        <v>593.33333333333337</v>
      </c>
      <c r="K18" s="141">
        <f>IFERROR(setembre!P41,"")</f>
        <v>31.444444444444443</v>
      </c>
      <c r="L18" s="144">
        <f>IFERROR(setembre!Q41,"")</f>
        <v>94.586201337975865</v>
      </c>
      <c r="M18" s="192">
        <f>IFERROR(setembre!R41,"")</f>
        <v>110.5</v>
      </c>
      <c r="N18" s="141">
        <f>IFERROR(setembre!S41,"")</f>
        <v>2.2999999999999998</v>
      </c>
      <c r="O18" s="192">
        <f>IFERROR(setembre!T41,"")</f>
        <v>60.4</v>
      </c>
      <c r="P18" s="141">
        <f>IFERROR(setembre!U41,"")</f>
        <v>1.55</v>
      </c>
      <c r="Q18" s="192">
        <f>IFERROR(setembre!V41,"")</f>
        <v>1.7</v>
      </c>
      <c r="R18" s="141">
        <f>IFERROR(setembre!W41,"")</f>
        <v>1.25</v>
      </c>
      <c r="S18" s="192">
        <f>IFERROR(setembre!X41,"")</f>
        <v>0</v>
      </c>
      <c r="T18" s="141">
        <f>IFERROR(setembre!Y41,"")</f>
        <v>0</v>
      </c>
      <c r="U18" s="489">
        <f>IFERROR(setembre!Z41,"")</f>
        <v>112.19999999999999</v>
      </c>
      <c r="V18" s="488">
        <f>IFERROR(setembre!AA41,"")</f>
        <v>3.55</v>
      </c>
      <c r="W18" s="478">
        <f>IFERROR(setembre!AB41,"")</f>
        <v>96.838873822727123</v>
      </c>
      <c r="X18" s="143">
        <f>IFERROR(setembre!AC41,"")</f>
        <v>7.6</v>
      </c>
      <c r="Y18" s="142">
        <f>IFERROR(setembre!AD41,"")</f>
        <v>3.1500000000000004</v>
      </c>
      <c r="Z18" s="200">
        <f>IFERROR(setembre!AE41,"")</f>
        <v>58.450216450216438</v>
      </c>
    </row>
    <row r="19" spans="1:26" ht="19.95" customHeight="1" x14ac:dyDescent="0.25">
      <c r="A19" s="216">
        <v>45200</v>
      </c>
      <c r="B19" s="192">
        <f>octubre!C40</f>
        <v>3185</v>
      </c>
      <c r="C19" s="137">
        <f>IFERROR(octubre!C41,"")</f>
        <v>102.74193548387096</v>
      </c>
      <c r="D19" s="192">
        <f>IFERROR(octubre!I41,"")</f>
        <v>351.2</v>
      </c>
      <c r="E19" s="202">
        <f>IFERROR(octubre!J41,"")</f>
        <v>6.081818181818182</v>
      </c>
      <c r="F19" s="145">
        <f>IFERROR(octubre!K41,"")</f>
        <v>98.094722950891708</v>
      </c>
      <c r="G19" s="192">
        <f>IFERROR(octubre!L41,"")</f>
        <v>509.7</v>
      </c>
      <c r="H19" s="141">
        <f>IFERROR(octubre!M41,"")</f>
        <v>5.9571428571428573</v>
      </c>
      <c r="I19" s="144">
        <f>IFERROR(octubre!N41,"")</f>
        <v>98.696462479456656</v>
      </c>
      <c r="J19" s="192">
        <f>IFERROR(octubre!O41,"")</f>
        <v>855</v>
      </c>
      <c r="K19" s="141">
        <f>IFERROR(octubre!P41,"")</f>
        <v>30.818181818181817</v>
      </c>
      <c r="L19" s="144">
        <f>IFERROR(octubre!Q41,"")</f>
        <v>95.963777751937513</v>
      </c>
      <c r="M19" s="192">
        <f>IFERROR(octubre!R41,"")</f>
        <v>180.7</v>
      </c>
      <c r="N19" s="141">
        <f>IFERROR(octubre!S41,"")</f>
        <v>4.0500000000000007</v>
      </c>
      <c r="O19" s="192">
        <f>IFERROR(octubre!T41,"")</f>
        <v>106.8</v>
      </c>
      <c r="P19" s="141">
        <f>IFERROR(octubre!U41,"")</f>
        <v>2.6</v>
      </c>
      <c r="Q19" s="192">
        <f>IFERROR(octubre!V41,"")</f>
        <v>0.85000000000000009</v>
      </c>
      <c r="R19" s="141">
        <f>IFERROR(octubre!W41,"")</f>
        <v>0.35</v>
      </c>
      <c r="S19" s="192">
        <f>IFERROR(octubre!X41,"")</f>
        <v>0</v>
      </c>
      <c r="T19" s="141">
        <f>IFERROR(octubre!Y41,"")</f>
        <v>0</v>
      </c>
      <c r="U19" s="489">
        <f>IFERROR(octubre!Z41,"")</f>
        <v>181.55</v>
      </c>
      <c r="V19" s="488">
        <f>IFERROR(octubre!AA41,"")</f>
        <v>4.4000000000000004</v>
      </c>
      <c r="W19" s="478">
        <f>IFERROR(octubre!AB41,"")</f>
        <v>97.065070692927833</v>
      </c>
      <c r="X19" s="143">
        <f>IFERROR(octubre!AC41,"")</f>
        <v>8.4499999999999993</v>
      </c>
      <c r="Y19" s="142">
        <f>IFERROR(octubre!AD41,"")</f>
        <v>5.55</v>
      </c>
      <c r="Z19" s="200">
        <f>IFERROR(octubre!AE41,"")</f>
        <v>35.897435897435898</v>
      </c>
    </row>
    <row r="20" spans="1:26" ht="19.95" customHeight="1" x14ac:dyDescent="0.25">
      <c r="A20" s="216">
        <v>45231</v>
      </c>
      <c r="B20" s="192">
        <f>novembre!C40</f>
        <v>2811</v>
      </c>
      <c r="C20" s="137">
        <f>IFERROR(novembre!C41,"")</f>
        <v>93.7</v>
      </c>
      <c r="D20" s="192">
        <f>IFERROR(novembre!I41,"")</f>
        <v>360.5</v>
      </c>
      <c r="E20" s="202">
        <f>IFERROR(novembre!J41,"")</f>
        <v>7.581818181818182</v>
      </c>
      <c r="F20" s="145">
        <f>IFERROR(novembre!K41,"")</f>
        <v>97.843014734046449</v>
      </c>
      <c r="G20" s="192">
        <f>IFERROR(novembre!L41,"")</f>
        <v>520.79999999999995</v>
      </c>
      <c r="H20" s="141">
        <f>IFERROR(novembre!M41,"")</f>
        <v>7.3000000000000007</v>
      </c>
      <c r="I20" s="144">
        <f>IFERROR(novembre!N41,"")</f>
        <v>98.579395045402222</v>
      </c>
      <c r="J20" s="192">
        <f>IFERROR(novembre!O41,"")</f>
        <v>898.1</v>
      </c>
      <c r="K20" s="141">
        <f>IFERROR(novembre!P41,"")</f>
        <v>36.272727272727273</v>
      </c>
      <c r="L20" s="144">
        <f>IFERROR(novembre!Q41,"")</f>
        <v>95.895023573342144</v>
      </c>
      <c r="M20" s="192">
        <f>IFERROR(novembre!R41,"")</f>
        <v>109.75</v>
      </c>
      <c r="N20" s="141">
        <f>IFERROR(novembre!S41,"")</f>
        <v>7.2</v>
      </c>
      <c r="O20" s="192">
        <f>IFERROR(novembre!T41,"")</f>
        <v>68.050000000000011</v>
      </c>
      <c r="P20" s="141">
        <f>IFERROR(novembre!U41,"")</f>
        <v>5.4499999999999993</v>
      </c>
      <c r="Q20" s="192">
        <f>IFERROR(novembre!V41,"")</f>
        <v>0.25</v>
      </c>
      <c r="R20" s="141">
        <f>IFERROR(novembre!W41,"")</f>
        <v>0.15000000000000002</v>
      </c>
      <c r="S20" s="192">
        <f>IFERROR(novembre!X41,"")</f>
        <v>0</v>
      </c>
      <c r="T20" s="141">
        <f>IFERROR(novembre!Y41,"")</f>
        <v>0</v>
      </c>
      <c r="U20" s="489">
        <f>IFERROR(novembre!Z41,"")</f>
        <v>110</v>
      </c>
      <c r="V20" s="488">
        <f>IFERROR(novembre!AA41,"")</f>
        <v>7.35</v>
      </c>
      <c r="W20" s="478">
        <f>IFERROR(novembre!AB41,"")</f>
        <v>93.218549127640031</v>
      </c>
      <c r="X20" s="143">
        <f>IFERROR(novembre!AC41,"")</f>
        <v>8.1000000000000014</v>
      </c>
      <c r="Y20" s="142">
        <f>IFERROR(novembre!AD41,"")</f>
        <v>6.0500000000000007</v>
      </c>
      <c r="Z20" s="200">
        <f>IFERROR(novembre!AE41,"")</f>
        <v>24.759798688424585</v>
      </c>
    </row>
    <row r="21" spans="1:26" ht="19.95" customHeight="1" thickBot="1" x14ac:dyDescent="0.3">
      <c r="A21" s="216">
        <v>45261</v>
      </c>
      <c r="B21" s="193">
        <f>desembre!C40</f>
        <v>3077</v>
      </c>
      <c r="C21" s="146">
        <f>IFERROR(desembre!C41,"")</f>
        <v>99.258064516129039</v>
      </c>
      <c r="D21" s="193">
        <f>IFERROR(desembre!I41,"")</f>
        <v>334.11111111111109</v>
      </c>
      <c r="E21" s="203">
        <f>IFERROR(desembre!J41,"")</f>
        <v>8.9199999999999982</v>
      </c>
      <c r="F21" s="148">
        <f>IFERROR(desembre!K41,"")</f>
        <v>97.258967637997159</v>
      </c>
      <c r="G21" s="193">
        <f>IFERROR(desembre!L41,"")</f>
        <v>513.6</v>
      </c>
      <c r="H21" s="386">
        <f>IFERROR(desembre!M41,"")</f>
        <v>10.766666666666666</v>
      </c>
      <c r="I21" s="150">
        <f>IFERROR(desembre!N41,"")</f>
        <v>97.66333652000796</v>
      </c>
      <c r="J21" s="193">
        <f>IFERROR(desembre!O41,"")</f>
        <v>976.88888888888891</v>
      </c>
      <c r="K21" s="386">
        <f>IFERROR(desembre!P41,"")</f>
        <v>33.4</v>
      </c>
      <c r="L21" s="150">
        <f>IFERROR(desembre!Q41,"")</f>
        <v>96.528278562035439</v>
      </c>
      <c r="M21" s="193">
        <f>IFERROR(desembre!R41,"")</f>
        <v>167.9</v>
      </c>
      <c r="N21" s="386">
        <f>IFERROR(desembre!S41,"")</f>
        <v>24.4</v>
      </c>
      <c r="O21" s="193">
        <f>IFERROR(desembre!T41,"")</f>
        <v>108.85</v>
      </c>
      <c r="P21" s="386">
        <f>IFERROR(desembre!U41,"")</f>
        <v>19.8</v>
      </c>
      <c r="Q21" s="193">
        <f>IFERROR(desembre!V41,"")</f>
        <v>1.55</v>
      </c>
      <c r="R21" s="386">
        <f>IFERROR(desembre!W41,"")</f>
        <v>0.9</v>
      </c>
      <c r="S21" s="193">
        <f>IFERROR(desembre!X41,"")</f>
        <v>0</v>
      </c>
      <c r="T21" s="386">
        <f>IFERROR(desembre!Y41,"")</f>
        <v>0</v>
      </c>
      <c r="U21" s="490">
        <f>IFERROR(desembre!Z41,"")</f>
        <v>169.45</v>
      </c>
      <c r="V21" s="488">
        <f>IFERROR(desembre!AA41,"")</f>
        <v>25.3</v>
      </c>
      <c r="W21" s="478">
        <f>IFERROR(desembre!AB41,"")</f>
        <v>85.070473676676485</v>
      </c>
      <c r="X21" s="147">
        <f>IFERROR(desembre!AC41,"")</f>
        <v>9.1999999999999993</v>
      </c>
      <c r="Y21" s="149">
        <f>IFERROR(desembre!AD41,"")</f>
        <v>5.3</v>
      </c>
      <c r="Z21" s="201">
        <f>IFERROR(desembre!AE41,"")</f>
        <v>42.398388434648652</v>
      </c>
    </row>
    <row r="22" spans="1:26" ht="19.95" customHeight="1" thickTop="1" x14ac:dyDescent="0.25">
      <c r="A22" s="368" t="s">
        <v>11</v>
      </c>
      <c r="B22" s="31">
        <f>SUM(B10:B21)</f>
        <v>38316</v>
      </c>
      <c r="C22" s="15"/>
      <c r="D22" s="16"/>
      <c r="E22" s="17"/>
      <c r="F22" s="15"/>
      <c r="G22" s="16"/>
      <c r="H22" s="17"/>
      <c r="I22" s="15"/>
      <c r="J22" s="16"/>
      <c r="K22" s="17"/>
      <c r="L22" s="15"/>
      <c r="M22" s="16"/>
      <c r="N22" s="17"/>
      <c r="O22" s="16"/>
      <c r="P22" s="17"/>
      <c r="Q22" s="16"/>
      <c r="R22" s="17"/>
      <c r="S22" s="16"/>
      <c r="T22" s="17"/>
      <c r="U22" s="16"/>
      <c r="V22" s="17"/>
      <c r="W22" s="15"/>
      <c r="X22" s="16"/>
      <c r="Y22" s="17"/>
      <c r="Z22" s="15"/>
    </row>
    <row r="23" spans="1:26" s="19" customFormat="1" ht="19.95" customHeight="1" x14ac:dyDescent="0.25">
      <c r="A23" s="369" t="s">
        <v>12</v>
      </c>
      <c r="B23" s="8">
        <f t="shared" ref="B23:C23" si="0">AVERAGE(B10:B21)</f>
        <v>3193</v>
      </c>
      <c r="C23" s="9">
        <f t="shared" si="0"/>
        <v>105.02626728110597</v>
      </c>
      <c r="D23" s="8">
        <f t="shared" ref="D23:Z23" si="1">AVERAGE(D10:D21)</f>
        <v>445.36226851851853</v>
      </c>
      <c r="E23" s="10">
        <f t="shared" si="1"/>
        <v>11.580349326599324</v>
      </c>
      <c r="F23" s="13">
        <f t="shared" si="1"/>
        <v>96.962058905081491</v>
      </c>
      <c r="G23" s="8">
        <f t="shared" si="1"/>
        <v>495.32638888888891</v>
      </c>
      <c r="H23" s="10">
        <f t="shared" si="1"/>
        <v>8.0839682539682531</v>
      </c>
      <c r="I23" s="13">
        <f t="shared" si="1"/>
        <v>98.051457428627643</v>
      </c>
      <c r="J23" s="8">
        <f t="shared" si="1"/>
        <v>884.69861111111106</v>
      </c>
      <c r="K23" s="10">
        <f t="shared" si="1"/>
        <v>42.406607744107738</v>
      </c>
      <c r="L23" s="13">
        <f t="shared" si="1"/>
        <v>94.975188808723274</v>
      </c>
      <c r="M23" s="18">
        <f t="shared" si="1"/>
        <v>167.85416666666666</v>
      </c>
      <c r="N23" s="14">
        <f t="shared" si="1"/>
        <v>24.433333333333334</v>
      </c>
      <c r="O23" s="18">
        <f t="shared" si="1"/>
        <v>108.9375</v>
      </c>
      <c r="P23" s="14">
        <f t="shared" si="1"/>
        <v>19.766666666666666</v>
      </c>
      <c r="Q23" s="18">
        <f t="shared" ref="Q23:R23" si="2">AVERAGE(Q10:Q21)</f>
        <v>1.6263888888888889</v>
      </c>
      <c r="R23" s="14">
        <f t="shared" si="2"/>
        <v>1.2166666666666668</v>
      </c>
      <c r="S23" s="18">
        <f t="shared" ref="S23:T23" si="3">AVERAGE(S10:S21)</f>
        <v>0</v>
      </c>
      <c r="T23" s="14">
        <f t="shared" si="3"/>
        <v>0</v>
      </c>
      <c r="U23" s="18">
        <f t="shared" si="1"/>
        <v>169.55833333333334</v>
      </c>
      <c r="V23" s="14">
        <f t="shared" si="1"/>
        <v>25.612500000000001</v>
      </c>
      <c r="W23" s="13">
        <f t="shared" si="1"/>
        <v>85.531861370991393</v>
      </c>
      <c r="X23" s="18">
        <f t="shared" si="1"/>
        <v>9.2333333333333325</v>
      </c>
      <c r="Y23" s="14">
        <f t="shared" si="1"/>
        <v>5.3458333333333323</v>
      </c>
      <c r="Z23" s="13">
        <f t="shared" si="1"/>
        <v>43.427262619183068</v>
      </c>
    </row>
    <row r="24" spans="1:26" s="19" customFormat="1" ht="19.95" customHeight="1" x14ac:dyDescent="0.25">
      <c r="A24" s="370" t="s">
        <v>13</v>
      </c>
      <c r="B24" s="8">
        <f t="shared" ref="B24:Z24" si="4">MAX(B10:B21)</f>
        <v>3918</v>
      </c>
      <c r="C24" s="9">
        <f t="shared" si="4"/>
        <v>126.38709677419355</v>
      </c>
      <c r="D24" s="8">
        <f t="shared" si="4"/>
        <v>723</v>
      </c>
      <c r="E24" s="10">
        <f t="shared" si="4"/>
        <v>22.916666666666668</v>
      </c>
      <c r="F24" s="13">
        <f t="shared" si="4"/>
        <v>98.755398159811136</v>
      </c>
      <c r="G24" s="8">
        <f t="shared" si="4"/>
        <v>793.8</v>
      </c>
      <c r="H24" s="10">
        <f t="shared" si="4"/>
        <v>11.625</v>
      </c>
      <c r="I24" s="13">
        <f t="shared" si="4"/>
        <v>98.846196363348838</v>
      </c>
      <c r="J24" s="8">
        <f t="shared" si="4"/>
        <v>1222</v>
      </c>
      <c r="K24" s="10">
        <f t="shared" si="4"/>
        <v>64.75</v>
      </c>
      <c r="L24" s="13">
        <f t="shared" si="4"/>
        <v>96.528278562035439</v>
      </c>
      <c r="M24" s="18">
        <f t="shared" si="4"/>
        <v>258.39999999999998</v>
      </c>
      <c r="N24" s="14">
        <f t="shared" si="4"/>
        <v>52.900000000000006</v>
      </c>
      <c r="O24" s="18">
        <f t="shared" si="4"/>
        <v>195.8</v>
      </c>
      <c r="P24" s="14">
        <f t="shared" si="4"/>
        <v>44.5</v>
      </c>
      <c r="Q24" s="18">
        <f t="shared" ref="Q24:R24" si="5">MAX(Q10:Q21)</f>
        <v>3</v>
      </c>
      <c r="R24" s="14">
        <f t="shared" si="5"/>
        <v>2.4000000000000004</v>
      </c>
      <c r="S24" s="18">
        <f t="shared" ref="S24:T24" si="6">MAX(S10:S21)</f>
        <v>0</v>
      </c>
      <c r="T24" s="14">
        <f t="shared" si="6"/>
        <v>0</v>
      </c>
      <c r="U24" s="18">
        <f t="shared" si="4"/>
        <v>260</v>
      </c>
      <c r="V24" s="14">
        <f t="shared" si="4"/>
        <v>53.5</v>
      </c>
      <c r="W24" s="13">
        <f t="shared" si="4"/>
        <v>97.82922684791842</v>
      </c>
      <c r="X24" s="18">
        <f t="shared" si="4"/>
        <v>12.899999999999999</v>
      </c>
      <c r="Y24" s="14">
        <f t="shared" si="4"/>
        <v>8.6999999999999993</v>
      </c>
      <c r="Z24" s="13">
        <f t="shared" si="4"/>
        <v>73.907468746660982</v>
      </c>
    </row>
    <row r="25" spans="1:26" s="19" customFormat="1" ht="19.95" customHeight="1" thickBot="1" x14ac:dyDescent="0.3">
      <c r="A25" s="371" t="s">
        <v>14</v>
      </c>
      <c r="B25" s="20">
        <f t="shared" ref="B25:Z25" si="7">MIN(B10:B21)</f>
        <v>2811</v>
      </c>
      <c r="C25" s="21">
        <f t="shared" si="7"/>
        <v>93.7</v>
      </c>
      <c r="D25" s="20">
        <f t="shared" si="7"/>
        <v>227.33333333333334</v>
      </c>
      <c r="E25" s="22">
        <f t="shared" si="7"/>
        <v>6.081818181818182</v>
      </c>
      <c r="F25" s="23">
        <f t="shared" si="7"/>
        <v>94.422210122116809</v>
      </c>
      <c r="G25" s="20">
        <f t="shared" si="7"/>
        <v>322</v>
      </c>
      <c r="H25" s="22">
        <f t="shared" si="7"/>
        <v>5.9285714285714288</v>
      </c>
      <c r="I25" s="23">
        <f t="shared" si="7"/>
        <v>95.964750604855851</v>
      </c>
      <c r="J25" s="20">
        <f t="shared" si="7"/>
        <v>593.33333333333337</v>
      </c>
      <c r="K25" s="22">
        <f t="shared" si="7"/>
        <v>30.454545454545453</v>
      </c>
      <c r="L25" s="23">
        <f t="shared" si="7"/>
        <v>92.106097143058989</v>
      </c>
      <c r="M25" s="20">
        <f t="shared" si="7"/>
        <v>109.75</v>
      </c>
      <c r="N25" s="22">
        <f t="shared" si="7"/>
        <v>1.1499999999999999</v>
      </c>
      <c r="O25" s="20">
        <f t="shared" si="7"/>
        <v>60.4</v>
      </c>
      <c r="P25" s="22">
        <f t="shared" si="7"/>
        <v>0.65</v>
      </c>
      <c r="Q25" s="20">
        <f t="shared" ref="Q25:R25" si="8">MIN(Q10:Q21)</f>
        <v>0.25</v>
      </c>
      <c r="R25" s="22">
        <f t="shared" si="8"/>
        <v>0.15000000000000002</v>
      </c>
      <c r="S25" s="20">
        <f t="shared" ref="S25:T25" si="9">MIN(S10:S21)</f>
        <v>0</v>
      </c>
      <c r="T25" s="22">
        <f t="shared" si="9"/>
        <v>0</v>
      </c>
      <c r="U25" s="20">
        <f t="shared" si="7"/>
        <v>110</v>
      </c>
      <c r="V25" s="22">
        <f t="shared" si="7"/>
        <v>2.75</v>
      </c>
      <c r="W25" s="23">
        <f t="shared" si="7"/>
        <v>64.673202614379079</v>
      </c>
      <c r="X25" s="20">
        <f t="shared" si="7"/>
        <v>7.4</v>
      </c>
      <c r="Y25" s="22">
        <f t="shared" si="7"/>
        <v>1.95</v>
      </c>
      <c r="Z25" s="23">
        <f t="shared" si="7"/>
        <v>13.815789473684218</v>
      </c>
    </row>
    <row r="26" spans="1:26" s="19" customFormat="1" ht="19.95" customHeight="1" thickTop="1" thickBot="1" x14ac:dyDescent="0.3">
      <c r="A26" s="368" t="s">
        <v>179</v>
      </c>
      <c r="B26" s="192">
        <v>3365.0833333333326</v>
      </c>
      <c r="C26" s="137">
        <v>108.5510752688172</v>
      </c>
      <c r="D26" s="192">
        <v>395.27662037037038</v>
      </c>
      <c r="E26" s="202">
        <v>14.973188616938616</v>
      </c>
      <c r="F26" s="144">
        <v>0.95582838705424678</v>
      </c>
      <c r="G26" s="192">
        <v>596.4</v>
      </c>
      <c r="H26" s="202">
        <v>13.322371031746032</v>
      </c>
      <c r="I26" s="144">
        <v>0.97804860741548705</v>
      </c>
      <c r="J26" s="192">
        <v>956.22916666666663</v>
      </c>
      <c r="K26" s="202">
        <v>59.082086247086245</v>
      </c>
      <c r="L26" s="144">
        <v>0.93369595981043874</v>
      </c>
      <c r="M26" s="151">
        <v>152.30477272727273</v>
      </c>
      <c r="N26" s="140">
        <v>32.302227272727279</v>
      </c>
      <c r="O26" s="151">
        <v>103.09583333333335</v>
      </c>
      <c r="P26" s="140">
        <v>26.558888888888887</v>
      </c>
      <c r="Q26" s="151">
        <v>1.2721041666666666</v>
      </c>
      <c r="R26" s="140">
        <v>0.89578472222222205</v>
      </c>
      <c r="S26" s="151" t="e">
        <v>#DIV/0!</v>
      </c>
      <c r="T26" s="140" t="e">
        <v>#DIV/0!</v>
      </c>
      <c r="U26" s="151">
        <v>156.3125</v>
      </c>
      <c r="V26" s="140">
        <v>31.476250000000004</v>
      </c>
      <c r="W26" s="144">
        <v>0.78659964803467364</v>
      </c>
      <c r="X26" s="151">
        <v>12.83375</v>
      </c>
      <c r="Y26" s="140">
        <v>4.8179166666666662</v>
      </c>
      <c r="Z26" s="144">
        <v>0.59423740239962763</v>
      </c>
    </row>
    <row r="27" spans="1:26" s="19" customFormat="1" ht="19.95" customHeight="1" thickTop="1" thickBot="1" x14ac:dyDescent="0.3">
      <c r="A27" s="368" t="s">
        <v>180</v>
      </c>
      <c r="B27" s="192">
        <v>3510.3838888916666</v>
      </c>
      <c r="C27" s="137">
        <v>113.2381899642473</v>
      </c>
      <c r="D27" s="192">
        <v>462.67004985754983</v>
      </c>
      <c r="E27" s="202">
        <v>10.054522792022793</v>
      </c>
      <c r="F27" s="144">
        <v>0.97562296124604997</v>
      </c>
      <c r="G27" s="192">
        <v>569.40277777777771</v>
      </c>
      <c r="H27" s="202">
        <v>9.6460317460317455</v>
      </c>
      <c r="I27" s="144">
        <v>0.9807246308348555</v>
      </c>
      <c r="J27" s="192">
        <v>1025.6039428164427</v>
      </c>
      <c r="K27" s="202">
        <v>48.372847985347988</v>
      </c>
      <c r="L27" s="144">
        <v>0.95112938261180713</v>
      </c>
      <c r="M27" s="151">
        <v>139.47929894179893</v>
      </c>
      <c r="N27" s="140">
        <v>36.418175086487587</v>
      </c>
      <c r="O27" s="151">
        <v>111.73182030932031</v>
      </c>
      <c r="P27" s="140">
        <v>31.470403769841269</v>
      </c>
      <c r="Q27" s="151">
        <v>1.0259757427757428</v>
      </c>
      <c r="R27" s="140">
        <v>0.50350996642246637</v>
      </c>
      <c r="S27" s="151" t="e">
        <v>#DIV/0!</v>
      </c>
      <c r="T27" s="140" t="e">
        <v>#DIV/0!</v>
      </c>
      <c r="U27" s="151">
        <v>140.50513481888481</v>
      </c>
      <c r="V27" s="140">
        <v>36.921581705331704</v>
      </c>
      <c r="W27" s="144">
        <v>0.70278883988220153</v>
      </c>
      <c r="X27" s="151">
        <v>12.857088522588525</v>
      </c>
      <c r="Y27" s="140">
        <v>4.4622224765974758</v>
      </c>
      <c r="Z27" s="144">
        <v>0.63040976416326644</v>
      </c>
    </row>
    <row r="28" spans="1:26" s="19" customFormat="1" ht="19.95" customHeight="1" thickTop="1" thickBot="1" x14ac:dyDescent="0.3">
      <c r="A28" s="388" t="s">
        <v>181</v>
      </c>
      <c r="B28" s="193">
        <v>4319.088333333334</v>
      </c>
      <c r="C28" s="146">
        <v>139.3254301075269</v>
      </c>
      <c r="D28" s="193">
        <v>397.05099414474415</v>
      </c>
      <c r="E28" s="203">
        <v>14.282808164058162</v>
      </c>
      <c r="F28" s="150">
        <v>0.960633640860865</v>
      </c>
      <c r="G28" s="193">
        <v>409.93849206349211</v>
      </c>
      <c r="H28" s="203">
        <v>11.40515873015873</v>
      </c>
      <c r="I28" s="150">
        <v>0.97202956707911381</v>
      </c>
      <c r="J28" s="193">
        <v>825.26879023754043</v>
      </c>
      <c r="K28" s="203">
        <v>60.271053252303261</v>
      </c>
      <c r="L28" s="150">
        <v>0.923195054052249</v>
      </c>
      <c r="M28" s="204">
        <v>147.64376226551227</v>
      </c>
      <c r="N28" s="205">
        <v>44.524132714507715</v>
      </c>
      <c r="O28" s="204">
        <v>101.35930000555</v>
      </c>
      <c r="P28" s="205">
        <v>40.026662684537676</v>
      </c>
      <c r="Q28" s="204">
        <v>1.0356512737262735</v>
      </c>
      <c r="R28" s="205">
        <v>0.55143105089355082</v>
      </c>
      <c r="S28" s="204" t="e">
        <v>#DIV/0!</v>
      </c>
      <c r="T28" s="205" t="e">
        <v>#DIV/0!</v>
      </c>
      <c r="U28" s="204">
        <v>137.31997360972358</v>
      </c>
      <c r="V28" s="205">
        <v>45.100239052614057</v>
      </c>
      <c r="W28" s="150">
        <v>0.6311903513820023</v>
      </c>
      <c r="X28" s="204">
        <v>10.924137126762126</v>
      </c>
      <c r="Y28" s="205">
        <v>5.0075390165390159</v>
      </c>
      <c r="Z28" s="150">
        <v>0.52519849753963943</v>
      </c>
    </row>
    <row r="29" spans="1:26" ht="13.8" thickTop="1" x14ac:dyDescent="0.25"/>
    <row r="31" spans="1:26" x14ac:dyDescent="0.25">
      <c r="A31" s="367" t="s">
        <v>182</v>
      </c>
      <c r="B31" s="231"/>
      <c r="C31" s="42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AP26"/>
  <sheetViews>
    <sheetView zoomScale="85" zoomScaleNormal="85" workbookViewId="0">
      <selection activeCell="A4" sqref="A4"/>
    </sheetView>
  </sheetViews>
  <sheetFormatPr baseColWidth="10" defaultColWidth="11.44140625" defaultRowHeight="13.2" x14ac:dyDescent="0.25"/>
  <cols>
    <col min="1" max="1" width="28.6640625" bestFit="1" customWidth="1"/>
    <col min="2" max="4" width="10.33203125" style="241" customWidth="1"/>
    <col min="5" max="5" width="9.33203125" customWidth="1"/>
    <col min="6" max="6" width="11.6640625" bestFit="1" customWidth="1"/>
    <col min="7" max="7" width="8.88671875" customWidth="1"/>
    <col min="8" max="8" width="8.6640625" customWidth="1"/>
    <col min="9" max="9" width="15.88671875" bestFit="1" customWidth="1"/>
    <col min="10" max="10" width="7.5546875" customWidth="1"/>
    <col min="11" max="11" width="8.44140625" customWidth="1"/>
    <col min="12" max="12" width="8.109375" customWidth="1"/>
    <col min="13" max="13" width="10.33203125" customWidth="1"/>
    <col min="14" max="15" width="8.44140625" customWidth="1"/>
    <col min="16" max="16" width="12.109375" customWidth="1"/>
    <col min="21" max="22" width="13" customWidth="1"/>
    <col min="24" max="27" width="11.44140625" style="241"/>
    <col min="29" max="32" width="10.6640625" customWidth="1"/>
    <col min="33" max="33" width="12.77734375" style="460" customWidth="1"/>
    <col min="34" max="40" width="11.44140625" style="460"/>
    <col min="41" max="41" width="11.6640625" style="460" customWidth="1"/>
    <col min="42" max="42" width="12.44140625" style="460" bestFit="1" customWidth="1"/>
  </cols>
  <sheetData>
    <row r="1" spans="1:42" ht="19.95" customHeight="1" x14ac:dyDescent="0.25">
      <c r="A1" s="199" t="s">
        <v>0</v>
      </c>
      <c r="B1" s="196" t="s">
        <v>247</v>
      </c>
      <c r="C1" s="252"/>
      <c r="D1" s="252"/>
      <c r="E1" s="196"/>
      <c r="F1" s="196"/>
    </row>
    <row r="2" spans="1:42" ht="19.95" customHeight="1" x14ac:dyDescent="0.25">
      <c r="A2" s="1" t="s">
        <v>1</v>
      </c>
      <c r="B2" t="s">
        <v>213</v>
      </c>
    </row>
    <row r="3" spans="1:42" ht="19.95" customHeight="1" x14ac:dyDescent="0.25">
      <c r="A3" s="1"/>
    </row>
    <row r="4" spans="1:42" ht="19.95" customHeight="1" x14ac:dyDescent="0.25">
      <c r="A4" s="1"/>
    </row>
    <row r="5" spans="1:42" ht="19.95" customHeight="1" thickBot="1" x14ac:dyDescent="0.3"/>
    <row r="6" spans="1:42" s="56" customFormat="1" ht="19.95" customHeight="1" thickTop="1" thickBot="1" x14ac:dyDescent="0.3">
      <c r="B6" s="652" t="s">
        <v>23</v>
      </c>
      <c r="C6" s="664"/>
      <c r="D6" s="664"/>
      <c r="E6" s="664"/>
      <c r="F6" s="664"/>
      <c r="G6" s="664"/>
      <c r="H6" s="664"/>
      <c r="I6" s="664"/>
      <c r="J6" s="664"/>
      <c r="K6" s="653"/>
      <c r="L6" s="656" t="s">
        <v>24</v>
      </c>
      <c r="M6" s="659"/>
      <c r="N6" s="659"/>
      <c r="O6" s="659"/>
      <c r="P6" s="660"/>
      <c r="Q6" s="657" t="s">
        <v>26</v>
      </c>
      <c r="R6" s="657"/>
      <c r="S6" s="657"/>
      <c r="T6" s="657"/>
      <c r="U6" s="657"/>
      <c r="V6" s="657"/>
      <c r="W6" s="656" t="s">
        <v>184</v>
      </c>
      <c r="X6" s="657"/>
      <c r="Y6" s="657"/>
      <c r="Z6" s="657"/>
      <c r="AA6" s="657"/>
      <c r="AB6" s="657"/>
      <c r="AC6" s="657"/>
      <c r="AD6" s="657"/>
      <c r="AE6" s="657"/>
      <c r="AF6" s="658"/>
      <c r="AG6" s="667" t="s">
        <v>226</v>
      </c>
      <c r="AH6" s="667"/>
      <c r="AI6" s="667"/>
      <c r="AJ6" s="666"/>
      <c r="AK6" s="667" t="s">
        <v>23</v>
      </c>
      <c r="AL6" s="667"/>
      <c r="AM6" s="667"/>
      <c r="AN6" s="666"/>
      <c r="AO6" s="665" t="s">
        <v>227</v>
      </c>
      <c r="AP6" s="666"/>
    </row>
    <row r="7" spans="1:42" s="43" customFormat="1" ht="53.4" customHeight="1" thickTop="1" thickBot="1" x14ac:dyDescent="0.3">
      <c r="B7" s="375" t="s">
        <v>190</v>
      </c>
      <c r="C7" s="376" t="s">
        <v>157</v>
      </c>
      <c r="D7" s="376" t="s">
        <v>158</v>
      </c>
      <c r="E7" s="377" t="s">
        <v>17</v>
      </c>
      <c r="F7" s="377" t="s">
        <v>17</v>
      </c>
      <c r="G7" s="68" t="s">
        <v>156</v>
      </c>
      <c r="H7" s="68" t="s">
        <v>18</v>
      </c>
      <c r="I7" s="68" t="s">
        <v>19</v>
      </c>
      <c r="J7" s="68" t="s">
        <v>20</v>
      </c>
      <c r="K7" s="69" t="s">
        <v>21</v>
      </c>
      <c r="L7" s="384" t="s">
        <v>136</v>
      </c>
      <c r="M7" s="70" t="s">
        <v>137</v>
      </c>
      <c r="N7" s="661" t="s">
        <v>25</v>
      </c>
      <c r="O7" s="661"/>
      <c r="P7" s="662"/>
      <c r="Q7" s="387" t="s">
        <v>31</v>
      </c>
      <c r="R7" s="68" t="s">
        <v>61</v>
      </c>
      <c r="S7" s="68" t="s">
        <v>30</v>
      </c>
      <c r="T7" s="68" t="s">
        <v>62</v>
      </c>
      <c r="U7" s="70" t="s">
        <v>152</v>
      </c>
      <c r="V7" s="71" t="s">
        <v>151</v>
      </c>
      <c r="W7" s="384" t="s">
        <v>202</v>
      </c>
      <c r="X7" s="70" t="s">
        <v>173</v>
      </c>
      <c r="Y7" s="70" t="s">
        <v>203</v>
      </c>
      <c r="Z7" s="70" t="s">
        <v>204</v>
      </c>
      <c r="AA7" s="70" t="s">
        <v>174</v>
      </c>
      <c r="AB7" s="68" t="s">
        <v>190</v>
      </c>
      <c r="AC7" s="70" t="s">
        <v>27</v>
      </c>
      <c r="AD7" s="70" t="s">
        <v>131</v>
      </c>
      <c r="AE7" s="70" t="s">
        <v>138</v>
      </c>
      <c r="AF7" s="71" t="s">
        <v>139</v>
      </c>
      <c r="AG7" s="673" t="s">
        <v>228</v>
      </c>
      <c r="AH7" s="674"/>
      <c r="AI7" s="675"/>
      <c r="AJ7" s="71" t="s">
        <v>253</v>
      </c>
      <c r="AK7" s="70" t="s">
        <v>229</v>
      </c>
      <c r="AL7" s="70" t="s">
        <v>230</v>
      </c>
      <c r="AM7" s="70" t="s">
        <v>231</v>
      </c>
      <c r="AN7" s="71" t="s">
        <v>232</v>
      </c>
      <c r="AO7" s="70" t="s">
        <v>233</v>
      </c>
      <c r="AP7" s="71" t="s">
        <v>234</v>
      </c>
    </row>
    <row r="8" spans="1:42" s="43" customFormat="1" ht="19.95" customHeight="1" thickTop="1" thickBot="1" x14ac:dyDescent="0.3">
      <c r="B8" s="378" t="s">
        <v>119</v>
      </c>
      <c r="C8" s="379" t="s">
        <v>119</v>
      </c>
      <c r="D8" s="379" t="s">
        <v>119</v>
      </c>
      <c r="E8" s="379" t="s">
        <v>119</v>
      </c>
      <c r="F8" s="380" t="s">
        <v>183</v>
      </c>
      <c r="G8" s="382"/>
      <c r="H8" s="382"/>
      <c r="I8" s="382"/>
      <c r="J8" s="382"/>
      <c r="K8" s="383"/>
      <c r="L8" s="385"/>
      <c r="M8" s="382"/>
      <c r="N8" s="663" t="s">
        <v>58</v>
      </c>
      <c r="O8" s="663"/>
      <c r="P8" s="381" t="s">
        <v>59</v>
      </c>
      <c r="Q8" s="385"/>
      <c r="R8" s="382"/>
      <c r="S8" s="382"/>
      <c r="T8" s="382"/>
      <c r="U8" s="382"/>
      <c r="V8" s="383"/>
      <c r="W8" s="385"/>
      <c r="X8" s="382"/>
      <c r="Y8" s="382"/>
      <c r="Z8" s="382"/>
      <c r="AA8" s="382"/>
      <c r="AB8" s="382"/>
      <c r="AC8" s="382"/>
      <c r="AD8" s="382"/>
      <c r="AE8" s="382"/>
      <c r="AF8" s="383"/>
      <c r="AG8" s="668" t="s">
        <v>235</v>
      </c>
      <c r="AH8" s="669"/>
      <c r="AI8" s="73"/>
      <c r="AJ8" s="383"/>
      <c r="AK8" s="670" t="s">
        <v>236</v>
      </c>
      <c r="AL8" s="671"/>
      <c r="AM8" s="671"/>
      <c r="AN8" s="672"/>
      <c r="AO8" s="73"/>
      <c r="AP8" s="372"/>
    </row>
    <row r="9" spans="1:42" s="43" customFormat="1" ht="19.95" customHeight="1" thickTop="1" thickBot="1" x14ac:dyDescent="0.3">
      <c r="B9" s="72" t="s">
        <v>191</v>
      </c>
      <c r="C9" s="73" t="s">
        <v>8</v>
      </c>
      <c r="D9" s="73" t="s">
        <v>212</v>
      </c>
      <c r="E9" s="73" t="s">
        <v>8</v>
      </c>
      <c r="F9" s="73" t="s">
        <v>8</v>
      </c>
      <c r="G9" s="73" t="s">
        <v>9</v>
      </c>
      <c r="H9" s="73" t="s">
        <v>32</v>
      </c>
      <c r="I9" s="57" t="s">
        <v>33</v>
      </c>
      <c r="J9" s="73" t="s">
        <v>22</v>
      </c>
      <c r="K9" s="372" t="s">
        <v>22</v>
      </c>
      <c r="L9" s="74" t="s">
        <v>71</v>
      </c>
      <c r="M9" s="394" t="s">
        <v>71</v>
      </c>
      <c r="N9" s="395" t="s">
        <v>71</v>
      </c>
      <c r="O9" s="73" t="s">
        <v>135</v>
      </c>
      <c r="P9" s="74" t="s">
        <v>71</v>
      </c>
      <c r="Q9" s="72" t="s">
        <v>71</v>
      </c>
      <c r="R9" s="73" t="s">
        <v>71</v>
      </c>
      <c r="S9" s="73" t="s">
        <v>71</v>
      </c>
      <c r="T9" s="73" t="s">
        <v>71</v>
      </c>
      <c r="U9" s="73" t="s">
        <v>9</v>
      </c>
      <c r="V9" s="372" t="s">
        <v>9</v>
      </c>
      <c r="W9" s="72" t="s">
        <v>116</v>
      </c>
      <c r="X9" s="73" t="s">
        <v>116</v>
      </c>
      <c r="Y9" s="73" t="s">
        <v>116</v>
      </c>
      <c r="Z9" s="73" t="s">
        <v>116</v>
      </c>
      <c r="AA9" s="73" t="s">
        <v>116</v>
      </c>
      <c r="AB9" s="73" t="s">
        <v>191</v>
      </c>
      <c r="AC9" s="73" t="s">
        <v>212</v>
      </c>
      <c r="AD9" s="73" t="s">
        <v>71</v>
      </c>
      <c r="AE9" s="73" t="s">
        <v>71</v>
      </c>
      <c r="AF9" s="372" t="s">
        <v>9</v>
      </c>
      <c r="AG9" s="73" t="s">
        <v>237</v>
      </c>
      <c r="AH9" s="73" t="s">
        <v>238</v>
      </c>
      <c r="AI9" s="73" t="s">
        <v>239</v>
      </c>
      <c r="AJ9" s="372" t="s">
        <v>244</v>
      </c>
      <c r="AK9" s="73" t="s">
        <v>240</v>
      </c>
      <c r="AL9" s="73" t="s">
        <v>240</v>
      </c>
      <c r="AM9" s="73" t="s">
        <v>240</v>
      </c>
      <c r="AN9" s="73"/>
      <c r="AO9" s="73"/>
      <c r="AP9" s="372"/>
    </row>
    <row r="10" spans="1:42" ht="19.95" customHeight="1" thickTop="1" x14ac:dyDescent="0.25">
      <c r="A10" s="373">
        <v>44927</v>
      </c>
      <c r="B10" s="562" t="str">
        <f>+IF(gener!AL$41="","",gener!AL$41)</f>
        <v/>
      </c>
      <c r="C10" s="535" t="str">
        <f>+IF(gener!AM$41="","",gener!AM$41)</f>
        <v/>
      </c>
      <c r="D10" s="253"/>
      <c r="E10" s="253">
        <f>+IF(gener!AQ$41="","",gener!AQ$41)</f>
        <v>4558</v>
      </c>
      <c r="F10" s="253">
        <f>+IF(gener!AR$41="","",gener!AR$41)</f>
        <v>13800</v>
      </c>
      <c r="G10" s="558">
        <f>+IF(gener!AS$41="","",gener!AS$41)</f>
        <v>88.322000000000003</v>
      </c>
      <c r="H10" s="253">
        <f>+IF(gener!AP$41="","",gener!AP$41)</f>
        <v>216.03653740066952</v>
      </c>
      <c r="I10" s="558">
        <f>+IF(gener!AV$41="","",gener!AV$41)</f>
        <v>7.1116371212020191E-2</v>
      </c>
      <c r="J10" s="253">
        <f>+IF(gener!AT$41="","",gener!AT$41)</f>
        <v>2.6278495099819175</v>
      </c>
      <c r="K10" s="253">
        <f>+IF(gener!AU$41="","",gener!AU$41)</f>
        <v>55.825899192804037</v>
      </c>
      <c r="L10" s="253"/>
      <c r="M10" s="253"/>
      <c r="N10" s="253"/>
      <c r="O10" s="513">
        <f>+IF(AG10="","",N10/AI10)</f>
        <v>0</v>
      </c>
      <c r="P10" s="253"/>
      <c r="Q10" s="253">
        <f>+IF(gener!AW$41="","",gener!AW$41)</f>
        <v>3520</v>
      </c>
      <c r="R10" s="253" t="str">
        <f>+IF(gener!AX$41="","",gener!AX$41)</f>
        <v/>
      </c>
      <c r="S10" s="253" t="str">
        <f>+IF(gener!AY$41="","",gener!AY$41)</f>
        <v/>
      </c>
      <c r="T10" s="253" t="str">
        <f>+IF(gener!AZ$41="","",gener!AZ$41)</f>
        <v/>
      </c>
      <c r="U10" s="253" t="str">
        <f>+IF(gener!BA$41="","",gener!BA$41)</f>
        <v/>
      </c>
      <c r="V10" s="535">
        <f>+IF(gener!BB$41="","",gener!BB$41)</f>
        <v>3.1560000000000001</v>
      </c>
      <c r="W10" s="253"/>
      <c r="X10" s="253"/>
      <c r="Y10" s="253"/>
      <c r="Z10" s="253"/>
      <c r="AA10" s="253"/>
      <c r="AB10" s="253"/>
      <c r="AC10" s="253"/>
      <c r="AD10" s="253"/>
      <c r="AE10" s="253"/>
      <c r="AF10" s="253"/>
      <c r="AG10" s="535">
        <f>+IF(gener!BY$41="","",gener!BY$41)</f>
        <v>12</v>
      </c>
      <c r="AH10" s="535">
        <f>+IF(gener!CA$41="","",gener!CA$41)</f>
        <v>3.1560000000000001</v>
      </c>
      <c r="AI10" s="491">
        <f>+IF(AG10="","",AG10*AH10/100)</f>
        <v>0.37872</v>
      </c>
      <c r="AJ10" s="496">
        <f>gener!BR40</f>
        <v>83.999999999999986</v>
      </c>
      <c r="AK10" s="492"/>
      <c r="AL10" s="493"/>
      <c r="AM10" s="493"/>
      <c r="AN10" s="494"/>
      <c r="AO10" s="253">
        <f>+IF(gener!BT$41="","",gener!BT$41)</f>
        <v>13582.24756408207</v>
      </c>
      <c r="AP10" s="496">
        <f>gener!$BT$41</f>
        <v>13582.24756408207</v>
      </c>
    </row>
    <row r="11" spans="1:42" ht="19.95" customHeight="1" x14ac:dyDescent="0.25">
      <c r="A11" s="216">
        <v>44958</v>
      </c>
      <c r="B11" s="562" t="str">
        <f>+IF(febrer!AL$41="","",febrer!AL$41)</f>
        <v/>
      </c>
      <c r="C11" s="535" t="str">
        <f>+IF(febrer!AM$41="","",febrer!AM$41)</f>
        <v/>
      </c>
      <c r="D11" s="253"/>
      <c r="E11" s="253">
        <f>+IF(febrer!AQ$41="","",febrer!AQ$41)</f>
        <v>4065</v>
      </c>
      <c r="F11" s="253">
        <f>+IF(febrer!AR$41="","",febrer!AR$41)</f>
        <v>10573.4</v>
      </c>
      <c r="G11" s="558">
        <f>+IF(febrer!AS$41="","",febrer!AS$41)</f>
        <v>87.330000000000013</v>
      </c>
      <c r="H11" s="253">
        <f>+IF(febrer!AP$41="","",febrer!AP$41)</f>
        <v>243.79956116380276</v>
      </c>
      <c r="I11" s="558">
        <f>+IF(febrer!AV$41="","",febrer!AV$41)</f>
        <v>9.3054864695450101E-2</v>
      </c>
      <c r="J11" s="253">
        <f>+IF(febrer!AT$41="","",febrer!AT$41)</f>
        <v>2.4040591093061421</v>
      </c>
      <c r="K11" s="253">
        <f>+IF(febrer!AU$41="","",febrer!AU$41)</f>
        <v>57.884678116249447</v>
      </c>
      <c r="L11" s="253"/>
      <c r="M11" s="253"/>
      <c r="N11" s="253"/>
      <c r="O11" s="513">
        <f t="shared" ref="O11:O21" si="0">+IF(AG11="","",N11/AI11)</f>
        <v>0</v>
      </c>
      <c r="P11" s="253"/>
      <c r="Q11" s="253" t="str">
        <f>+IF(febrer!AW$41="","",febrer!AW$41)</f>
        <v/>
      </c>
      <c r="R11" s="253" t="str">
        <f>+IF(febrer!AX$41="","",febrer!AX$41)</f>
        <v/>
      </c>
      <c r="S11" s="253" t="str">
        <f>+IF(febrer!AY$41="","",febrer!AY$41)</f>
        <v/>
      </c>
      <c r="T11" s="253" t="str">
        <f>+IF(febrer!AZ$41="","",febrer!AZ$41)</f>
        <v/>
      </c>
      <c r="U11" s="253" t="str">
        <f>+IF(febrer!BA$41="","",febrer!BA$41)</f>
        <v/>
      </c>
      <c r="V11" s="535">
        <f>+IF(febrer!BB$41="","",febrer!BB$41)</f>
        <v>2.87</v>
      </c>
      <c r="W11" s="253"/>
      <c r="X11" s="253"/>
      <c r="Y11" s="253"/>
      <c r="Z11" s="253"/>
      <c r="AA11" s="253"/>
      <c r="AB11" s="253"/>
      <c r="AC11" s="253"/>
      <c r="AD11" s="253"/>
      <c r="AE11" s="253"/>
      <c r="AF11" s="253"/>
      <c r="AG11" s="535">
        <f>+IF(febrer!BY$41="","",febrer!BY$41)</f>
        <v>18</v>
      </c>
      <c r="AH11" s="535">
        <f>+IF(febrer!CA$41="","",febrer!CA$41)</f>
        <v>2.87</v>
      </c>
      <c r="AI11" s="491">
        <f t="shared" ref="AI11:AI21" si="1">+IF(AG11="","",AG11*AH11/100)</f>
        <v>0.51660000000000006</v>
      </c>
      <c r="AJ11" s="496">
        <f>febrer!BR40</f>
        <v>72</v>
      </c>
      <c r="AK11" s="492"/>
      <c r="AL11" s="497"/>
      <c r="AM11" s="498"/>
      <c r="AN11" s="494"/>
      <c r="AO11" s="253">
        <f>+IF(febrer!BT$41="","",febrer!BT$41)</f>
        <v>10780.47408534685</v>
      </c>
      <c r="AP11" s="496">
        <f>febrer!$BT$41</f>
        <v>10780.47408534685</v>
      </c>
    </row>
    <row r="12" spans="1:42" ht="19.95" customHeight="1" x14ac:dyDescent="0.25">
      <c r="A12" s="216">
        <v>44986</v>
      </c>
      <c r="B12" s="562" t="str">
        <f>+IF(març!AL$41="","",març!AL$41)</f>
        <v/>
      </c>
      <c r="C12" s="535" t="str">
        <f>+IF(març!AM$41="","",març!AM$41)</f>
        <v/>
      </c>
      <c r="D12" s="253"/>
      <c r="E12" s="253">
        <f>+IF(març!AQ$41="","",març!AQ$41)</f>
        <v>4085</v>
      </c>
      <c r="F12" s="253">
        <f>+IF(març!AR$41="","",març!AR$41)</f>
        <v>13970</v>
      </c>
      <c r="G12" s="558">
        <f>+IF(març!AS$41="","",març!AS$41)</f>
        <v>92.15</v>
      </c>
      <c r="H12" s="253">
        <f>+IF(març!AP$41="","",març!AP$41)</f>
        <v>242.50087140559432</v>
      </c>
      <c r="I12" s="558">
        <f>+IF(març!AV$41="","",març!AV$41)</f>
        <v>8.7781488744824776E-2</v>
      </c>
      <c r="J12" s="253">
        <f>+IF(març!AT$41="","",març!AT$41)</f>
        <v>2.8176140612486953</v>
      </c>
      <c r="K12" s="253">
        <f>+IF(març!AU$41="","",març!AU$41)</f>
        <v>69.551233783114341</v>
      </c>
      <c r="L12" s="253"/>
      <c r="M12" s="253"/>
      <c r="N12" s="253"/>
      <c r="O12" s="513">
        <f t="shared" si="0"/>
        <v>0</v>
      </c>
      <c r="P12" s="253"/>
      <c r="Q12" s="253" t="str">
        <f>+IF(març!AW$41="","",març!AW$41)</f>
        <v/>
      </c>
      <c r="R12" s="253" t="str">
        <f>+IF(març!AX$41="","",març!AX$41)</f>
        <v/>
      </c>
      <c r="S12" s="253" t="str">
        <f>+IF(març!AY$41="","",març!AY$41)</f>
        <v/>
      </c>
      <c r="T12" s="253" t="str">
        <f>+IF(març!AZ$41="","",març!AZ$41)</f>
        <v/>
      </c>
      <c r="U12" s="253" t="str">
        <f>+IF(març!BA$41="","",març!BA$41)</f>
        <v/>
      </c>
      <c r="V12" s="535">
        <f>+IF(març!BB$41="","",març!BB$41)</f>
        <v>2.2800000000000002</v>
      </c>
      <c r="W12" s="253"/>
      <c r="X12" s="253"/>
      <c r="Y12" s="253"/>
      <c r="Z12" s="253"/>
      <c r="AA12" s="253"/>
      <c r="AB12" s="253"/>
      <c r="AC12" s="253"/>
      <c r="AD12" s="253"/>
      <c r="AE12" s="253"/>
      <c r="AF12" s="253"/>
      <c r="AG12" s="535">
        <f>+IF(març!BY$41="","",març!BY$41)</f>
        <v>12</v>
      </c>
      <c r="AH12" s="535">
        <f>+IF(març!CA$41="","",març!CA$41)</f>
        <v>2.2800000000000002</v>
      </c>
      <c r="AI12" s="491">
        <f t="shared" si="1"/>
        <v>0.27360000000000001</v>
      </c>
      <c r="AJ12" s="496">
        <f>març!BR40</f>
        <v>68</v>
      </c>
      <c r="AK12" s="492">
        <v>2</v>
      </c>
      <c r="AL12" s="493">
        <v>3</v>
      </c>
      <c r="AM12" s="493">
        <v>0</v>
      </c>
      <c r="AN12" s="494" t="s">
        <v>252</v>
      </c>
      <c r="AO12" s="253">
        <f>+IF(març!BT$41="","",març!BT$41)</f>
        <v>13678.995585690451</v>
      </c>
      <c r="AP12" s="496">
        <f>març!$BT$41</f>
        <v>13678.995585690451</v>
      </c>
    </row>
    <row r="13" spans="1:42" ht="19.95" customHeight="1" x14ac:dyDescent="0.25">
      <c r="A13" s="216">
        <v>45017</v>
      </c>
      <c r="B13" s="562" t="str">
        <f>+IF(abril!AL$41="","",abril!AL$41)</f>
        <v/>
      </c>
      <c r="C13" s="535" t="str">
        <f>+IF(abril!AM$41="","",abril!AM$41)</f>
        <v/>
      </c>
      <c r="D13" s="253"/>
      <c r="E13" s="253">
        <f>+IF(abril!AQ$41="","",abril!AQ$41)</f>
        <v>4272.5</v>
      </c>
      <c r="F13" s="253">
        <f>+IF(abril!AR$41="","",abril!AR$41)</f>
        <v>13900</v>
      </c>
      <c r="G13" s="558">
        <f>+IF(abril!AS$41="","",abril!AS$41)</f>
        <v>90.342500000000001</v>
      </c>
      <c r="H13" s="253">
        <f>+IF(abril!AP$41="","",abril!AP$41)</f>
        <v>229.72278577513163</v>
      </c>
      <c r="I13" s="558">
        <f>+IF(abril!AV$41="","",abril!AV$41)</f>
        <v>0.14307066538809338</v>
      </c>
      <c r="J13" s="253">
        <f>+IF(abril!AT$41="","",abril!AT$41)</f>
        <v>3.0043676920964182</v>
      </c>
      <c r="K13" s="253">
        <f>+IF(abril!AU$41="","",abril!AU$41)</f>
        <v>1446.9611215375292</v>
      </c>
      <c r="L13" s="253"/>
      <c r="M13" s="253"/>
      <c r="N13" s="253"/>
      <c r="O13" s="513">
        <f t="shared" si="0"/>
        <v>0</v>
      </c>
      <c r="P13" s="253"/>
      <c r="Q13" s="253" t="str">
        <f>+IF(abril!AW$41="","",abril!AW$41)</f>
        <v/>
      </c>
      <c r="R13" s="253" t="str">
        <f>+IF(abril!AX$41="","",abril!AX$41)</f>
        <v/>
      </c>
      <c r="S13" s="253" t="str">
        <f>+IF(abril!AY$41="","",abril!AY$41)</f>
        <v/>
      </c>
      <c r="T13" s="253" t="str">
        <f>+IF(abril!AZ$41="","",abril!AZ$41)</f>
        <v/>
      </c>
      <c r="U13" s="253" t="str">
        <f>+IF(abril!BA$41="","",abril!BA$41)</f>
        <v/>
      </c>
      <c r="V13" s="535">
        <f>+IF(abril!BB$41="","",abril!BB$41)</f>
        <v>2.12</v>
      </c>
      <c r="W13" s="253"/>
      <c r="X13" s="253"/>
      <c r="Y13" s="253"/>
      <c r="Z13" s="253"/>
      <c r="AA13" s="253"/>
      <c r="AB13" s="253"/>
      <c r="AC13" s="253"/>
      <c r="AD13" s="253"/>
      <c r="AE13" s="253"/>
      <c r="AF13" s="253"/>
      <c r="AG13" s="535">
        <f>+IF(abril!BY$41="","",abril!BY$41)</f>
        <v>13.6</v>
      </c>
      <c r="AH13" s="535">
        <f>+IF(abril!CA$41="","",abril!CA$41)</f>
        <v>2.12</v>
      </c>
      <c r="AI13" s="491">
        <f t="shared" si="1"/>
        <v>0.28832000000000002</v>
      </c>
      <c r="AJ13" s="496">
        <f>abril!BR40</f>
        <v>55</v>
      </c>
      <c r="AK13" s="492"/>
      <c r="AL13" s="497"/>
      <c r="AM13" s="499"/>
      <c r="AN13" s="494"/>
      <c r="AO13" s="253">
        <f>+IF(abril!BT$41="","",abril!BT$41)</f>
        <v>14017.964966125412</v>
      </c>
      <c r="AP13" s="496">
        <f>abril!$BT$41</f>
        <v>14017.964966125412</v>
      </c>
    </row>
    <row r="14" spans="1:42" ht="19.95" customHeight="1" x14ac:dyDescent="0.25">
      <c r="A14" s="216">
        <v>45047</v>
      </c>
      <c r="B14" s="562" t="str">
        <f>+IF(maig!AL$41="","",maig!AL$41)</f>
        <v/>
      </c>
      <c r="C14" s="535" t="str">
        <f>+IF(maig!AM$41="","",maig!AM$41)</f>
        <v/>
      </c>
      <c r="D14" s="253"/>
      <c r="E14" s="253">
        <f>+IF(maig!AQ$41="","",maig!AQ$41)</f>
        <v>4314</v>
      </c>
      <c r="F14" s="253">
        <f>+IF(maig!AR$41="","",maig!AR$41)</f>
        <v>14880.2</v>
      </c>
      <c r="G14" s="558">
        <f>+IF(maig!AS$41="","",maig!AS$41)</f>
        <v>89.3</v>
      </c>
      <c r="H14" s="253">
        <f>+IF(maig!AP$41="","",maig!AP$41)</f>
        <v>226.25110308469979</v>
      </c>
      <c r="I14" s="558">
        <f>+IF(maig!AV$41="","",maig!AV$41)</f>
        <v>0.15180345753167279</v>
      </c>
      <c r="J14" s="253">
        <f>+IF(maig!AT$41="","",maig!AT$41)</f>
        <v>2.9978121908655448</v>
      </c>
      <c r="K14" s="253">
        <f>+IF(maig!AU$41="","",maig!AU$41)</f>
        <v>305.96814955156185</v>
      </c>
      <c r="L14" s="253"/>
      <c r="M14" s="253"/>
      <c r="N14" s="253"/>
      <c r="O14" s="513">
        <f t="shared" si="0"/>
        <v>0</v>
      </c>
      <c r="P14" s="253"/>
      <c r="Q14" s="253" t="str">
        <f>+IF(maig!AW$41="","",maig!AW$41)</f>
        <v/>
      </c>
      <c r="R14" s="253" t="str">
        <f>+IF(maig!AX$41="","",maig!AX$41)</f>
        <v/>
      </c>
      <c r="S14" s="253" t="str">
        <f>+IF(maig!AY$41="","",maig!AY$41)</f>
        <v/>
      </c>
      <c r="T14" s="253" t="str">
        <f>+IF(maig!AZ$41="","",maig!AZ$41)</f>
        <v/>
      </c>
      <c r="U14" s="253" t="str">
        <f>+IF(maig!BA$41="","",maig!BA$41)</f>
        <v/>
      </c>
      <c r="V14" s="535">
        <f>+IF(maig!BB$41="","",maig!BB$41)</f>
        <v>2.0460000000000003</v>
      </c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535">
        <f>+IF(maig!BY$41="","",maig!BY$41)</f>
        <v>11</v>
      </c>
      <c r="AH14" s="535">
        <f>+IF(maig!CA$41="","",maig!CA$41)</f>
        <v>2.0460000000000003</v>
      </c>
      <c r="AI14" s="491">
        <f t="shared" si="1"/>
        <v>0.22506000000000004</v>
      </c>
      <c r="AJ14" s="496">
        <f>maig!BR40</f>
        <v>62</v>
      </c>
      <c r="AK14" s="492"/>
      <c r="AL14" s="497"/>
      <c r="AM14" s="499"/>
      <c r="AN14" s="494"/>
      <c r="AO14" s="253">
        <f>+IF(maig!BT$41="","",maig!BT$41)</f>
        <v>12656.102926903144</v>
      </c>
      <c r="AP14" s="496">
        <f>maig!$BT$41</f>
        <v>12656.102926903144</v>
      </c>
    </row>
    <row r="15" spans="1:42" ht="19.95" customHeight="1" x14ac:dyDescent="0.25">
      <c r="A15" s="216">
        <v>45078</v>
      </c>
      <c r="B15" s="562" t="str">
        <f>+IF(juny!AL$41="","",juny!AL$41)</f>
        <v/>
      </c>
      <c r="C15" s="535" t="str">
        <f>+IF(juny!AM$41="","",juny!AM$41)</f>
        <v/>
      </c>
      <c r="D15" s="253"/>
      <c r="E15" s="253">
        <f>+IF(juny!AQ$41="","",juny!AQ$41)</f>
        <v>4250</v>
      </c>
      <c r="F15" s="253">
        <f>+IF(juny!AR$41="","",juny!AR$41)</f>
        <v>15425</v>
      </c>
      <c r="G15" s="558">
        <f>+IF(juny!AS$41="","",juny!AS$41)</f>
        <v>86.5</v>
      </c>
      <c r="H15" s="253">
        <f>+IF(juny!AP$41="","",juny!AP$41)</f>
        <v>231.133896254864</v>
      </c>
      <c r="I15" s="558">
        <f>+IF(juny!AV$41="","",juny!AV$41)</f>
        <v>0.20891676919902727</v>
      </c>
      <c r="J15" s="253">
        <f>+IF(juny!AT$41="","",juny!AT$41)</f>
        <v>2.9350920833288194</v>
      </c>
      <c r="K15" s="253">
        <f>+IF(juny!AU$41="","",juny!AU$41)</f>
        <v>37.712385730746504</v>
      </c>
      <c r="L15" s="253"/>
      <c r="M15" s="253"/>
      <c r="N15" s="253"/>
      <c r="O15" s="513">
        <f t="shared" si="0"/>
        <v>0</v>
      </c>
      <c r="P15" s="253"/>
      <c r="Q15" s="253" t="str">
        <f>+IF(juny!AW$41="","",juny!AW$41)</f>
        <v/>
      </c>
      <c r="R15" s="253" t="str">
        <f>+IF(juny!AX$41="","",juny!AX$41)</f>
        <v/>
      </c>
      <c r="S15" s="253" t="str">
        <f>+IF(juny!AY$41="","",juny!AY$41)</f>
        <v/>
      </c>
      <c r="T15" s="253" t="str">
        <f>+IF(juny!AZ$41="","",juny!AZ$41)</f>
        <v/>
      </c>
      <c r="U15" s="253" t="str">
        <f>+IF(juny!BA$41="","",juny!BA$41)</f>
        <v/>
      </c>
      <c r="V15" s="535">
        <f>+IF(juny!BB$41="","",juny!BB$41)</f>
        <v>1.23</v>
      </c>
      <c r="W15" s="253"/>
      <c r="X15" s="253"/>
      <c r="Y15" s="253"/>
      <c r="Z15" s="253"/>
      <c r="AA15" s="253"/>
      <c r="AB15" s="253"/>
      <c r="AC15" s="253"/>
      <c r="AD15" s="253"/>
      <c r="AE15" s="253"/>
      <c r="AF15" s="253"/>
      <c r="AG15" s="535">
        <f>+IF(juny!BY$41="","",juny!BY$41)</f>
        <v>13</v>
      </c>
      <c r="AH15" s="535">
        <f>+IF(juny!CA$41="","",juny!CA$41)</f>
        <v>1.23</v>
      </c>
      <c r="AI15" s="491">
        <f t="shared" si="1"/>
        <v>0.15990000000000001</v>
      </c>
      <c r="AJ15" s="496">
        <f>juny!BR40</f>
        <v>110</v>
      </c>
      <c r="AK15" s="492">
        <v>3</v>
      </c>
      <c r="AL15" s="493">
        <v>2</v>
      </c>
      <c r="AM15" s="493">
        <v>1</v>
      </c>
      <c r="AN15" s="494" t="s">
        <v>252</v>
      </c>
      <c r="AO15" s="253">
        <f>+IF(juny!BT$41="","",juny!BT$41)</f>
        <v>12833.46118268385</v>
      </c>
      <c r="AP15" s="496">
        <f>juny!$BT$41</f>
        <v>12833.46118268385</v>
      </c>
    </row>
    <row r="16" spans="1:42" ht="19.95" customHeight="1" x14ac:dyDescent="0.25">
      <c r="A16" s="216">
        <v>45108</v>
      </c>
      <c r="B16" s="562" t="str">
        <f>+IF(juliol!AL$41="","",juliol!AL$41)</f>
        <v/>
      </c>
      <c r="C16" s="535" t="str">
        <f>+IF(juliol!AM$41="","",juliol!AM$41)</f>
        <v/>
      </c>
      <c r="D16" s="253"/>
      <c r="E16" s="253">
        <f>+IF(juliol!AQ$41="","",juliol!AQ$41)</f>
        <v>4452.5</v>
      </c>
      <c r="F16" s="253">
        <f>+IF(juliol!AR$41="","",juliol!AR$41)</f>
        <v>10473.25</v>
      </c>
      <c r="G16" s="558">
        <f>+IF(juliol!AS$41="","",juliol!AS$41)</f>
        <v>87.254999999999995</v>
      </c>
      <c r="H16" s="253">
        <f>+IF(juliol!AP$41="","",juliol!AP$41)</f>
        <v>215.89572003864231</v>
      </c>
      <c r="I16" s="558">
        <f>+IF(juliol!AV$41="","",juliol!AV$41)</f>
        <v>0.13662517009622091</v>
      </c>
      <c r="J16" s="253">
        <f>+IF(juliol!AT$41="","",juliol!AT$41)</f>
        <v>3.0870428584976177</v>
      </c>
      <c r="K16" s="253">
        <f>+IF(juliol!AU$41="","",juliol!AU$41)</f>
        <v>68.026733839194705</v>
      </c>
      <c r="L16" s="253"/>
      <c r="M16" s="253"/>
      <c r="N16" s="253"/>
      <c r="O16" s="513">
        <f t="shared" si="0"/>
        <v>0</v>
      </c>
      <c r="P16" s="253"/>
      <c r="Q16" s="253" t="str">
        <f>+IF(juliol!AW$41="","",juliol!AW$41)</f>
        <v/>
      </c>
      <c r="R16" s="253" t="str">
        <f>+IF(juliol!AX$41="","",juliol!AX$41)</f>
        <v/>
      </c>
      <c r="S16" s="253" t="str">
        <f>+IF(juliol!AY$41="","",juliol!AY$41)</f>
        <v/>
      </c>
      <c r="T16" s="253" t="str">
        <f>+IF(juliol!AZ$41="","",juliol!AZ$41)</f>
        <v/>
      </c>
      <c r="U16" s="253" t="str">
        <f>+IF(juliol!BA$41="","",juliol!BA$41)</f>
        <v/>
      </c>
      <c r="V16" s="535">
        <f>+IF(juliol!BB$41="","",juliol!BB$41)</f>
        <v>1.1850000000000001</v>
      </c>
      <c r="W16" s="253"/>
      <c r="X16" s="253"/>
      <c r="Y16" s="253"/>
      <c r="Z16" s="253"/>
      <c r="AA16" s="253"/>
      <c r="AB16" s="253"/>
      <c r="AC16" s="253"/>
      <c r="AD16" s="253"/>
      <c r="AE16" s="253"/>
      <c r="AF16" s="253"/>
      <c r="AG16" s="535">
        <f>+IF(juliol!BY$41="","",juliol!BY$41)</f>
        <v>14.666666666666666</v>
      </c>
      <c r="AH16" s="535">
        <f>+IF(juliol!CA$41="","",juliol!CA$41)</f>
        <v>1.1850000000000001</v>
      </c>
      <c r="AI16" s="491">
        <f t="shared" si="1"/>
        <v>0.17379999999999998</v>
      </c>
      <c r="AJ16" s="496">
        <f>juliol!BR40</f>
        <v>103</v>
      </c>
      <c r="AK16" s="492"/>
      <c r="AL16" s="497"/>
      <c r="AM16" s="499"/>
      <c r="AN16" s="494"/>
      <c r="AO16" s="253">
        <f>+IF(juliol!BT$41="","",juliol!BT$41)</f>
        <v>14330.80168844638</v>
      </c>
      <c r="AP16" s="496">
        <f>juliol!$BT$41</f>
        <v>14330.80168844638</v>
      </c>
    </row>
    <row r="17" spans="1:42" ht="19.95" customHeight="1" x14ac:dyDescent="0.25">
      <c r="A17" s="216">
        <v>45139</v>
      </c>
      <c r="B17" s="562" t="str">
        <f>+IF(agost!AL$41="","",agost!AL$41)</f>
        <v/>
      </c>
      <c r="C17" s="535" t="str">
        <f>+IF(agost!AM$41="","",agost!AM$41)</f>
        <v/>
      </c>
      <c r="D17" s="253"/>
      <c r="E17" s="253">
        <f>+IF(agost!AQ$41="","",agost!AQ$41)</f>
        <v>3588</v>
      </c>
      <c r="F17" s="253">
        <f>+IF(agost!AR$41="","",agost!AR$41)</f>
        <v>12689.2</v>
      </c>
      <c r="G17" s="558">
        <f>+IF(agost!AS$41="","",agost!AS$41)</f>
        <v>80.84</v>
      </c>
      <c r="H17" s="253">
        <f>+IF(agost!AP$41="","",agost!AP$41)</f>
        <v>274.34928031799143</v>
      </c>
      <c r="I17" s="558">
        <f>+IF(agost!AV$41="","",agost!AV$41)</f>
        <v>0.10831779815335911</v>
      </c>
      <c r="J17" s="253">
        <f>+IF(agost!AT$41="","",agost!AT$41)</f>
        <v>2.5497195816089446</v>
      </c>
      <c r="K17" s="253">
        <f>+IF(agost!AU$41="","",agost!AU$41)</f>
        <v>323.34594632559583</v>
      </c>
      <c r="L17" s="253"/>
      <c r="M17" s="253"/>
      <c r="N17" s="253"/>
      <c r="O17" s="513">
        <f t="shared" si="0"/>
        <v>0</v>
      </c>
      <c r="P17" s="253"/>
      <c r="Q17" s="253" t="str">
        <f>+IF(agost!AW$41="","",agost!AW$41)</f>
        <v/>
      </c>
      <c r="R17" s="253" t="str">
        <f>+IF(agost!AX$41="","",agost!AX$41)</f>
        <v/>
      </c>
      <c r="S17" s="253" t="str">
        <f>+IF(agost!AY$41="","",agost!AY$41)</f>
        <v/>
      </c>
      <c r="T17" s="253" t="str">
        <f>+IF(agost!AZ$41="","",agost!AZ$41)</f>
        <v/>
      </c>
      <c r="U17" s="253" t="str">
        <f>+IF(agost!BA$41="","",agost!BA$41)</f>
        <v/>
      </c>
      <c r="V17" s="535">
        <f>+IF(agost!BB$41="","",agost!BB$41)</f>
        <v>2.8459999999999996</v>
      </c>
      <c r="W17" s="253"/>
      <c r="X17" s="253"/>
      <c r="Y17" s="253"/>
      <c r="Z17" s="253"/>
      <c r="AA17" s="253"/>
      <c r="AB17" s="253"/>
      <c r="AC17" s="253"/>
      <c r="AD17" s="253"/>
      <c r="AE17" s="253"/>
      <c r="AF17" s="253"/>
      <c r="AG17" s="535">
        <f>+IF(agost!BY$41="","",agost!BY$41)</f>
        <v>12</v>
      </c>
      <c r="AH17" s="535">
        <f>+IF(agost!CA$41="","",agost!CA$41)</f>
        <v>2.8459999999999996</v>
      </c>
      <c r="AI17" s="491">
        <f t="shared" si="1"/>
        <v>0.34151999999999993</v>
      </c>
      <c r="AJ17" s="496">
        <f>agost!BR40</f>
        <v>48</v>
      </c>
      <c r="AK17" s="492"/>
      <c r="AL17" s="497"/>
      <c r="AM17" s="499"/>
      <c r="AN17" s="494"/>
      <c r="AO17" s="253">
        <f>+IF(agost!BT$41="","",agost!BT$41)</f>
        <v>14413.447675944513</v>
      </c>
      <c r="AP17" s="496">
        <f>agost!$BT$41</f>
        <v>14413.447675944513</v>
      </c>
    </row>
    <row r="18" spans="1:42" ht="19.95" customHeight="1" x14ac:dyDescent="0.25">
      <c r="A18" s="216">
        <v>45170</v>
      </c>
      <c r="B18" s="562">
        <f>+IF(setembre!AL$41="","",setembre!AL$41)</f>
        <v>25.878571428571433</v>
      </c>
      <c r="C18" s="535" t="str">
        <f>+IF(setembre!AM$41="","",setembre!AM$41)</f>
        <v/>
      </c>
      <c r="D18" s="253"/>
      <c r="E18" s="253">
        <f>+IF(setembre!AQ$41="","",setembre!AQ$41)</f>
        <v>3912.5</v>
      </c>
      <c r="F18" s="253">
        <f>+IF(setembre!AR$41="","",setembre!AR$41)</f>
        <v>12941.5</v>
      </c>
      <c r="G18" s="558">
        <f>+IF(setembre!AS$41="","",setembre!AS$41)</f>
        <v>80.657499999999999</v>
      </c>
      <c r="H18" s="253">
        <f>+IF(setembre!AP$41="","",setembre!AP$41)</f>
        <v>248.67941151952982</v>
      </c>
      <c r="I18" s="558">
        <f>+IF(setembre!AV$41="","",setembre!AV$41)</f>
        <v>8.4897333506434358E-2</v>
      </c>
      <c r="J18" s="253">
        <f>+IF(setembre!AT$41="","",setembre!AT$41)</f>
        <v>2.8634739577176243</v>
      </c>
      <c r="K18" s="253">
        <f>+IF(setembre!AU$41="","",setembre!AU$41)</f>
        <v>232.920094382174</v>
      </c>
      <c r="L18" s="253"/>
      <c r="M18" s="253"/>
      <c r="N18" s="253"/>
      <c r="O18" s="513">
        <f t="shared" si="0"/>
        <v>0</v>
      </c>
      <c r="P18" s="253"/>
      <c r="Q18" s="253" t="str">
        <f>+IF(setembre!AW$41="","",setembre!AW$41)</f>
        <v/>
      </c>
      <c r="R18" s="253" t="str">
        <f>+IF(setembre!AX$41="","",setembre!AX$41)</f>
        <v/>
      </c>
      <c r="S18" s="253" t="str">
        <f>+IF(setembre!AY$41="","",setembre!AY$41)</f>
        <v/>
      </c>
      <c r="T18" s="253" t="str">
        <f>+IF(setembre!AZ$41="","",setembre!AZ$41)</f>
        <v/>
      </c>
      <c r="U18" s="253" t="str">
        <f>+IF(setembre!BA$41="","",setembre!BA$41)</f>
        <v/>
      </c>
      <c r="V18" s="535">
        <f>+IF(setembre!BB$41="","",setembre!BB$41)</f>
        <v>1.3774999999999999</v>
      </c>
      <c r="W18" s="253"/>
      <c r="X18" s="253"/>
      <c r="Y18" s="253"/>
      <c r="Z18" s="253"/>
      <c r="AA18" s="253"/>
      <c r="AB18" s="253"/>
      <c r="AC18" s="253"/>
      <c r="AD18" s="253"/>
      <c r="AE18" s="253"/>
      <c r="AF18" s="253"/>
      <c r="AG18" s="535">
        <f>+IF(setembre!BY$41="","",setembre!BY$41)</f>
        <v>12</v>
      </c>
      <c r="AH18" s="535">
        <f>+IF(setembre!CA$41="","",setembre!CA$41)</f>
        <v>1.3774999999999999</v>
      </c>
      <c r="AI18" s="491">
        <f t="shared" si="1"/>
        <v>0.1653</v>
      </c>
      <c r="AJ18" s="496">
        <f>setembre!BR40</f>
        <v>53</v>
      </c>
      <c r="AK18" s="492">
        <v>3</v>
      </c>
      <c r="AL18" s="493">
        <v>2</v>
      </c>
      <c r="AM18" s="493">
        <v>1</v>
      </c>
      <c r="AN18" s="494" t="s">
        <v>252</v>
      </c>
      <c r="AO18" s="253">
        <f>+IF(setembre!BT$41="","",setembre!BT$41)</f>
        <v>15990.71546597047</v>
      </c>
      <c r="AP18" s="496">
        <f>setembre!$BT$41</f>
        <v>15990.71546597047</v>
      </c>
    </row>
    <row r="19" spans="1:42" ht="19.95" customHeight="1" x14ac:dyDescent="0.25">
      <c r="A19" s="216">
        <v>45200</v>
      </c>
      <c r="B19" s="562">
        <f>+IF(octubre!AL$41="","",octubre!AL$41)</f>
        <v>24.528571428571428</v>
      </c>
      <c r="C19" s="535">
        <f>+IF(octubre!AM$41="","",octubre!AM$41)</f>
        <v>0.44352941176470589</v>
      </c>
      <c r="D19" s="253"/>
      <c r="E19" s="253">
        <f>+IF(octubre!AQ$41="","",octubre!AQ$41)</f>
        <v>4192</v>
      </c>
      <c r="F19" s="253">
        <f>+IF(octubre!AR$41="","",octubre!AR$41)</f>
        <v>13858.6</v>
      </c>
      <c r="G19" s="558">
        <f>+IF(octubre!AS$41="","",octubre!AS$41)</f>
        <v>81.41</v>
      </c>
      <c r="H19" s="253">
        <f>+IF(octubre!AP$41="","",octubre!AP$41)</f>
        <v>209.17584300301445</v>
      </c>
      <c r="I19" s="558">
        <f>+IF(octubre!AV$41="","",octubre!AV$41)</f>
        <v>0.12701374622414843</v>
      </c>
      <c r="J19" s="253">
        <f>+IF(octubre!AT$41="","",octubre!AT$41)</f>
        <v>3.0706825187517075</v>
      </c>
      <c r="K19" s="253">
        <f>+IF(octubre!AU$41="","",octubre!AU$41)</f>
        <v>80.435874739663888</v>
      </c>
      <c r="L19" s="253"/>
      <c r="M19" s="253"/>
      <c r="N19" s="253"/>
      <c r="O19" s="513">
        <f t="shared" si="0"/>
        <v>0</v>
      </c>
      <c r="P19" s="253"/>
      <c r="Q19" s="253" t="str">
        <f>+IF(octubre!AW$41="","",octubre!AW$41)</f>
        <v/>
      </c>
      <c r="R19" s="253" t="str">
        <f>+IF(octubre!AX$41="","",octubre!AX$41)</f>
        <v/>
      </c>
      <c r="S19" s="253" t="str">
        <f>+IF(octubre!AY$41="","",octubre!AY$41)</f>
        <v/>
      </c>
      <c r="T19" s="253" t="str">
        <f>+IF(octubre!AZ$41="","",octubre!AZ$41)</f>
        <v/>
      </c>
      <c r="U19" s="253" t="str">
        <f>+IF(octubre!BA$41="","",octubre!BA$41)</f>
        <v/>
      </c>
      <c r="V19" s="535">
        <f>+IF(octubre!BB$41="","",octubre!BB$41)</f>
        <v>1.5879999999999999</v>
      </c>
      <c r="W19" s="253"/>
      <c r="X19" s="253"/>
      <c r="Y19" s="253"/>
      <c r="Z19" s="253"/>
      <c r="AA19" s="253"/>
      <c r="AB19" s="253"/>
      <c r="AC19" s="253"/>
      <c r="AD19" s="253"/>
      <c r="AE19" s="253"/>
      <c r="AF19" s="253"/>
      <c r="AG19" s="535">
        <f>+IF(octubre!BY$41="","",octubre!BY$41)</f>
        <v>11.5</v>
      </c>
      <c r="AH19" s="535">
        <f>+IF(octubre!CA$41="","",octubre!CA$41)</f>
        <v>1.5879999999999999</v>
      </c>
      <c r="AI19" s="491">
        <f t="shared" si="1"/>
        <v>0.18261999999999998</v>
      </c>
      <c r="AJ19" s="496">
        <f>octubre!BR40</f>
        <v>47</v>
      </c>
      <c r="AK19" s="492"/>
      <c r="AL19" s="497"/>
      <c r="AM19" s="499"/>
      <c r="AN19" s="494"/>
      <c r="AO19" s="253">
        <f>+IF(octubre!BT$41="","",octubre!BT$41)</f>
        <v>14306.353975817803</v>
      </c>
      <c r="AP19" s="496">
        <f>octubre!$BT$41</f>
        <v>14306.353975817803</v>
      </c>
    </row>
    <row r="20" spans="1:42" ht="19.95" customHeight="1" x14ac:dyDescent="0.25">
      <c r="A20" s="216">
        <v>45231</v>
      </c>
      <c r="B20" s="562">
        <f>+IF(novembre!AL$41="","",novembre!AL$41)</f>
        <v>18.738095238095241</v>
      </c>
      <c r="C20" s="535">
        <f>+IF(novembre!AM$41="","",novembre!AM$41)</f>
        <v>0.91952380952380941</v>
      </c>
      <c r="D20" s="253"/>
      <c r="E20" s="253">
        <f>+IF(novembre!AQ$41="","",novembre!AQ$41)</f>
        <v>4130</v>
      </c>
      <c r="F20" s="253">
        <f>+IF(novembre!AR$41="","",novembre!AR$41)</f>
        <v>9550</v>
      </c>
      <c r="G20" s="558">
        <f>+IF(novembre!AS$41="","",novembre!AS$41)</f>
        <v>84.017500000000013</v>
      </c>
      <c r="H20" s="253">
        <f>+IF(novembre!AP$41="","",novembre!AP$41)</f>
        <v>217.34102923398683</v>
      </c>
      <c r="I20" s="558">
        <f>+IF(novembre!AV$41="","",novembre!AV$41)</f>
        <v>0.12706260686474288</v>
      </c>
      <c r="J20" s="253">
        <f>+IF(novembre!AT$41="","",novembre!AT$41)</f>
        <v>3.1707383978086154</v>
      </c>
      <c r="K20" s="253">
        <f>+IF(novembre!AU$41="","",novembre!AU$41)</f>
        <v>82.66054989193033</v>
      </c>
      <c r="L20" s="253"/>
      <c r="M20" s="253"/>
      <c r="N20" s="253"/>
      <c r="O20" s="513">
        <f t="shared" si="0"/>
        <v>0</v>
      </c>
      <c r="P20" s="253"/>
      <c r="Q20" s="253" t="str">
        <f>+IF(novembre!AW$41="","",novembre!AW$41)</f>
        <v/>
      </c>
      <c r="R20" s="253" t="str">
        <f>+IF(novembre!AX$41="","",novembre!AX$41)</f>
        <v/>
      </c>
      <c r="S20" s="253" t="str">
        <f>+IF(novembre!AY$41="","",novembre!AY$41)</f>
        <v/>
      </c>
      <c r="T20" s="253" t="str">
        <f>+IF(novembre!AZ$41="","",novembre!AZ$41)</f>
        <v/>
      </c>
      <c r="U20" s="253" t="str">
        <f>+IF(novembre!BA$41="","",novembre!BA$41)</f>
        <v/>
      </c>
      <c r="V20" s="535">
        <f>+IF(novembre!BB$41="","",novembre!BB$41)</f>
        <v>1.9049999999999998</v>
      </c>
      <c r="W20" s="253"/>
      <c r="X20" s="253"/>
      <c r="Y20" s="253"/>
      <c r="Z20" s="253"/>
      <c r="AA20" s="253"/>
      <c r="AB20" s="253"/>
      <c r="AC20" s="253"/>
      <c r="AD20" s="253"/>
      <c r="AE20" s="253"/>
      <c r="AF20" s="253"/>
      <c r="AG20" s="535">
        <f>+IF(novembre!BY$41="","",novembre!BY$41)</f>
        <v>13</v>
      </c>
      <c r="AH20" s="535">
        <f>+IF(novembre!CA$41="","",novembre!CA$41)</f>
        <v>1.9049999999999998</v>
      </c>
      <c r="AI20" s="491">
        <f t="shared" si="1"/>
        <v>0.24764999999999998</v>
      </c>
      <c r="AJ20" s="496">
        <f>novembre!BR40</f>
        <v>47</v>
      </c>
      <c r="AK20" s="492"/>
      <c r="AL20" s="497"/>
      <c r="AM20" s="499"/>
      <c r="AN20" s="494"/>
      <c r="AO20" s="253">
        <f>+IF(novembre!BT$41="","",novembre!BT$41)</f>
        <v>13595.697410403724</v>
      </c>
      <c r="AP20" s="491">
        <f>novembre!BU41</f>
        <v>0.43631227800085048</v>
      </c>
    </row>
    <row r="21" spans="1:42" ht="19.95" customHeight="1" thickBot="1" x14ac:dyDescent="0.3">
      <c r="A21" s="374">
        <v>45261</v>
      </c>
      <c r="B21" s="562">
        <f>+IF(desembre!AL$41="","",desembre!AL$41)</f>
        <v>15.670588235294119</v>
      </c>
      <c r="C21" s="535">
        <f>+IF(desembre!AM$41="","",desembre!AM$41)</f>
        <v>1.8356249999999994</v>
      </c>
      <c r="D21" s="253"/>
      <c r="E21" s="253">
        <f>+IF(desembre!AQ$41="","",desembre!AQ$41)</f>
        <v>4120</v>
      </c>
      <c r="F21" s="253">
        <f>+IF(desembre!AR$41="","",desembre!AR$41)</f>
        <v>11080</v>
      </c>
      <c r="G21" s="558">
        <f>+IF(desembre!AS$41="","",desembre!AS$41)</f>
        <v>86.050000000000011</v>
      </c>
      <c r="H21" s="253">
        <f>+IF(desembre!AP$41="","",desembre!AP$41)</f>
        <v>237.18288349963109</v>
      </c>
      <c r="I21" s="558">
        <f>+IF(desembre!AV$41="","",desembre!AV$41)</f>
        <v>0.12464237645973082</v>
      </c>
      <c r="J21" s="253">
        <f>+IF(desembre!AT$41="","",desembre!AT$41)</f>
        <v>3.205023535820509</v>
      </c>
      <c r="K21" s="253">
        <f>+IF(desembre!AU$41="","",desembre!AU$41)</f>
        <v>103.57171156324323</v>
      </c>
      <c r="L21" s="253"/>
      <c r="M21" s="253"/>
      <c r="N21" s="253"/>
      <c r="O21" s="513">
        <f t="shared" si="0"/>
        <v>0</v>
      </c>
      <c r="P21" s="253"/>
      <c r="Q21" s="253">
        <f>+IF(desembre!AW$41="","",desembre!AW$41)</f>
        <v>2940</v>
      </c>
      <c r="R21" s="253" t="str">
        <f>+IF(desembre!AX$41="","",desembre!AX$41)</f>
        <v/>
      </c>
      <c r="S21" s="253" t="str">
        <f>+IF(desembre!AY$41="","",desembre!AY$41)</f>
        <v/>
      </c>
      <c r="T21" s="253" t="str">
        <f>+IF(desembre!AZ$41="","",desembre!AZ$41)</f>
        <v/>
      </c>
      <c r="U21" s="253" t="str">
        <f>+IF(desembre!BA$41="","",desembre!BA$41)</f>
        <v/>
      </c>
      <c r="V21" s="535">
        <f>+IF(desembre!BB$41="","",desembre!BB$41)</f>
        <v>1.8225000000000002</v>
      </c>
      <c r="W21" s="253"/>
      <c r="X21" s="253"/>
      <c r="Y21" s="253"/>
      <c r="Z21" s="253"/>
      <c r="AA21" s="253"/>
      <c r="AB21" s="253"/>
      <c r="AC21" s="253"/>
      <c r="AD21" s="253"/>
      <c r="AE21" s="253"/>
      <c r="AF21" s="253"/>
      <c r="AG21" s="535">
        <f>+IF(desembre!BY$41="","",desembre!BY$41)</f>
        <v>12.666666666666666</v>
      </c>
      <c r="AH21" s="535">
        <f>+IF(desembre!CA$41="","",desembre!CA$41)</f>
        <v>1.8225000000000002</v>
      </c>
      <c r="AI21" s="491">
        <f t="shared" si="1"/>
        <v>0.23085</v>
      </c>
      <c r="AJ21" s="496">
        <f>desembre!BR40</f>
        <v>47</v>
      </c>
      <c r="AK21" s="492">
        <v>3</v>
      </c>
      <c r="AL21" s="493">
        <v>2</v>
      </c>
      <c r="AM21" s="493">
        <v>1</v>
      </c>
      <c r="AN21" s="494" t="s">
        <v>252</v>
      </c>
      <c r="AO21" s="253">
        <f>+IF(desembre!BT$41="","",desembre!BT$41)</f>
        <v>14694.112403867246</v>
      </c>
      <c r="AP21" s="491">
        <f>desembre!BU41</f>
        <v>0.38963081180158454</v>
      </c>
    </row>
    <row r="22" spans="1:42" ht="19.95" customHeight="1" thickTop="1" x14ac:dyDescent="0.25">
      <c r="A22" s="368" t="s">
        <v>11</v>
      </c>
      <c r="B22" s="563"/>
      <c r="C22" s="555"/>
      <c r="D22" s="254"/>
      <c r="E22" s="268"/>
      <c r="F22" s="254"/>
      <c r="G22" s="559"/>
      <c r="H22" s="11"/>
      <c r="I22" s="559"/>
      <c r="J22" s="25"/>
      <c r="K22" s="29"/>
      <c r="L22" s="32">
        <f>SUM(L10:L21)</f>
        <v>0</v>
      </c>
      <c r="M22" s="32">
        <f>SUM(M10:M21)</f>
        <v>0</v>
      </c>
      <c r="N22" s="32">
        <f>SUM(N10:N21)</f>
        <v>0</v>
      </c>
      <c r="O22" s="11"/>
      <c r="P22" s="154">
        <f>SUM(P10:P21)</f>
        <v>0</v>
      </c>
      <c r="Q22" s="11">
        <f>SUM(Q10:Q21)</f>
        <v>6460</v>
      </c>
      <c r="R22" s="11">
        <f t="shared" ref="R22:AE22" si="2">SUM(R10:R21)</f>
        <v>0</v>
      </c>
      <c r="S22" s="11">
        <f t="shared" si="2"/>
        <v>0</v>
      </c>
      <c r="T22" s="11">
        <f t="shared" si="2"/>
        <v>0</v>
      </c>
      <c r="U22" s="11">
        <f t="shared" si="2"/>
        <v>0</v>
      </c>
      <c r="V22" s="11">
        <f t="shared" si="2"/>
        <v>24.426000000000005</v>
      </c>
      <c r="W22" s="11">
        <f t="shared" si="2"/>
        <v>0</v>
      </c>
      <c r="X22" s="11">
        <f t="shared" si="2"/>
        <v>0</v>
      </c>
      <c r="Y22" s="11">
        <f t="shared" si="2"/>
        <v>0</v>
      </c>
      <c r="Z22" s="11">
        <f t="shared" si="2"/>
        <v>0</v>
      </c>
      <c r="AA22" s="11">
        <f t="shared" si="2"/>
        <v>0</v>
      </c>
      <c r="AB22" s="11"/>
      <c r="AC22" s="11"/>
      <c r="AD22" s="11">
        <f t="shared" si="2"/>
        <v>0</v>
      </c>
      <c r="AE22" s="11">
        <f t="shared" si="2"/>
        <v>0</v>
      </c>
      <c r="AF22" s="11"/>
      <c r="AG22" s="501">
        <f t="shared" ref="AG22" si="3">SUM(AG10:AG21)</f>
        <v>155.43333333333331</v>
      </c>
      <c r="AH22" s="501"/>
      <c r="AI22" s="501">
        <f>SUM(AI10:AI21)</f>
        <v>3.1839400000000007</v>
      </c>
      <c r="AJ22" s="501">
        <f t="shared" ref="AJ22" si="4">SUM(AJ10:AJ21)</f>
        <v>796</v>
      </c>
      <c r="AK22" s="502"/>
      <c r="AL22" s="500"/>
      <c r="AM22" s="503"/>
      <c r="AN22" s="501"/>
      <c r="AO22" s="504"/>
      <c r="AP22" s="501"/>
    </row>
    <row r="23" spans="1:42" ht="19.95" customHeight="1" x14ac:dyDescent="0.25">
      <c r="A23" s="369" t="s">
        <v>12</v>
      </c>
      <c r="B23" s="564">
        <f t="shared" ref="B23:P23" si="5">AVERAGE(B10:B21)</f>
        <v>21.203956582633054</v>
      </c>
      <c r="C23" s="556">
        <f t="shared" si="5"/>
        <v>1.0662260737628382</v>
      </c>
      <c r="D23" s="269" t="e">
        <f t="shared" si="5"/>
        <v>#DIV/0!</v>
      </c>
      <c r="E23" s="269">
        <f t="shared" si="5"/>
        <v>4161.625</v>
      </c>
      <c r="F23" s="269">
        <f t="shared" si="5"/>
        <v>12761.762499999999</v>
      </c>
      <c r="G23" s="560">
        <f t="shared" si="5"/>
        <v>86.181208333333345</v>
      </c>
      <c r="H23" s="269">
        <f t="shared" si="5"/>
        <v>232.67241022479652</v>
      </c>
      <c r="I23" s="560">
        <f t="shared" si="5"/>
        <v>0.12202522067297711</v>
      </c>
      <c r="J23" s="269">
        <f t="shared" si="5"/>
        <v>2.8944562914193797</v>
      </c>
      <c r="K23" s="269">
        <f t="shared" si="5"/>
        <v>238.7386982211506</v>
      </c>
      <c r="L23" s="269" t="e">
        <f t="shared" si="5"/>
        <v>#DIV/0!</v>
      </c>
      <c r="M23" s="269" t="e">
        <f t="shared" si="5"/>
        <v>#DIV/0!</v>
      </c>
      <c r="N23" s="269" t="e">
        <f t="shared" si="5"/>
        <v>#DIV/0!</v>
      </c>
      <c r="O23" s="269">
        <f t="shared" si="5"/>
        <v>0</v>
      </c>
      <c r="P23" s="269" t="e">
        <f t="shared" si="5"/>
        <v>#DIV/0!</v>
      </c>
      <c r="Q23" s="12" t="e">
        <f t="shared" ref="Q23:AE23" si="6">AVERAGE(U10:U21)</f>
        <v>#DIV/0!</v>
      </c>
      <c r="R23" s="12">
        <f t="shared" si="6"/>
        <v>2.0355000000000003</v>
      </c>
      <c r="S23" s="12" t="e">
        <f t="shared" si="6"/>
        <v>#DIV/0!</v>
      </c>
      <c r="T23" s="12" t="e">
        <f t="shared" si="6"/>
        <v>#DIV/0!</v>
      </c>
      <c r="U23" s="12" t="e">
        <f t="shared" si="6"/>
        <v>#DIV/0!</v>
      </c>
      <c r="V23" s="12" t="e">
        <f t="shared" si="6"/>
        <v>#DIV/0!</v>
      </c>
      <c r="W23" s="12" t="e">
        <f t="shared" si="6"/>
        <v>#DIV/0!</v>
      </c>
      <c r="X23" s="12" t="e">
        <f t="shared" si="6"/>
        <v>#DIV/0!</v>
      </c>
      <c r="Y23" s="12" t="e">
        <f t="shared" si="6"/>
        <v>#DIV/0!</v>
      </c>
      <c r="Z23" s="12" t="e">
        <f t="shared" si="6"/>
        <v>#DIV/0!</v>
      </c>
      <c r="AA23" s="12" t="e">
        <f t="shared" si="6"/>
        <v>#DIV/0!</v>
      </c>
      <c r="AB23" s="12" t="e">
        <f t="shared" si="6"/>
        <v>#DIV/0!</v>
      </c>
      <c r="AC23" s="12">
        <f t="shared" si="6"/>
        <v>12.952777777777776</v>
      </c>
      <c r="AD23" s="12">
        <f t="shared" si="6"/>
        <v>2.0355000000000003</v>
      </c>
      <c r="AE23" s="12">
        <f t="shared" si="6"/>
        <v>0.26532833333333339</v>
      </c>
      <c r="AF23" s="12">
        <f>AVERAGE(AJ10:AJ21)</f>
        <v>66.333333333333329</v>
      </c>
      <c r="AG23" s="506">
        <f t="shared" ref="AG23:AJ23" si="7">AVERAGE(AG10:AG21)</f>
        <v>12.952777777777776</v>
      </c>
      <c r="AH23" s="506">
        <f t="shared" si="7"/>
        <v>2.0355000000000003</v>
      </c>
      <c r="AI23" s="506">
        <f t="shared" si="7"/>
        <v>0.26532833333333339</v>
      </c>
      <c r="AJ23" s="536">
        <f t="shared" si="7"/>
        <v>66.333333333333329</v>
      </c>
      <c r="AK23" s="507">
        <f t="shared" ref="AK23:AM23" si="8">AVERAGE(AK10:AK21)</f>
        <v>2.75</v>
      </c>
      <c r="AL23" s="505">
        <f t="shared" si="8"/>
        <v>2.25</v>
      </c>
      <c r="AM23" s="508">
        <f t="shared" si="8"/>
        <v>0.75</v>
      </c>
      <c r="AN23" s="506"/>
      <c r="AO23" s="508">
        <f t="shared" ref="AO23:AP23" si="9">AVERAGE(AO10:AO21)</f>
        <v>13740.031244273492</v>
      </c>
      <c r="AP23" s="506">
        <f t="shared" si="9"/>
        <v>11382.615921675062</v>
      </c>
    </row>
    <row r="24" spans="1:42" ht="19.95" customHeight="1" x14ac:dyDescent="0.25">
      <c r="A24" s="370" t="s">
        <v>13</v>
      </c>
      <c r="B24" s="564">
        <f t="shared" ref="B24:P24" si="10">MAX(B10:B21)</f>
        <v>25.878571428571433</v>
      </c>
      <c r="C24" s="556">
        <f t="shared" si="10"/>
        <v>1.8356249999999994</v>
      </c>
      <c r="D24" s="269">
        <f t="shared" si="10"/>
        <v>0</v>
      </c>
      <c r="E24" s="269">
        <f t="shared" si="10"/>
        <v>4558</v>
      </c>
      <c r="F24" s="269">
        <f t="shared" si="10"/>
        <v>15425</v>
      </c>
      <c r="G24" s="560">
        <f t="shared" si="10"/>
        <v>92.15</v>
      </c>
      <c r="H24" s="269">
        <f t="shared" si="10"/>
        <v>274.34928031799143</v>
      </c>
      <c r="I24" s="560">
        <f t="shared" si="10"/>
        <v>0.20891676919902727</v>
      </c>
      <c r="J24" s="269">
        <f t="shared" si="10"/>
        <v>3.205023535820509</v>
      </c>
      <c r="K24" s="269">
        <f t="shared" si="10"/>
        <v>1446.9611215375292</v>
      </c>
      <c r="L24" s="269">
        <f t="shared" si="10"/>
        <v>0</v>
      </c>
      <c r="M24" s="269">
        <f t="shared" si="10"/>
        <v>0</v>
      </c>
      <c r="N24" s="269">
        <f t="shared" si="10"/>
        <v>0</v>
      </c>
      <c r="O24" s="269">
        <f t="shared" si="10"/>
        <v>0</v>
      </c>
      <c r="P24" s="269">
        <f t="shared" si="10"/>
        <v>0</v>
      </c>
      <c r="Q24" s="12">
        <f t="shared" ref="Q24:AE24" si="11">MAX(U10:U21)</f>
        <v>0</v>
      </c>
      <c r="R24" s="12">
        <f t="shared" si="11"/>
        <v>3.1560000000000001</v>
      </c>
      <c r="S24" s="12">
        <f t="shared" si="11"/>
        <v>0</v>
      </c>
      <c r="T24" s="12">
        <f t="shared" si="11"/>
        <v>0</v>
      </c>
      <c r="U24" s="12">
        <f t="shared" si="11"/>
        <v>0</v>
      </c>
      <c r="V24" s="12">
        <f t="shared" si="11"/>
        <v>0</v>
      </c>
      <c r="W24" s="12">
        <f t="shared" si="11"/>
        <v>0</v>
      </c>
      <c r="X24" s="12">
        <f t="shared" si="11"/>
        <v>0</v>
      </c>
      <c r="Y24" s="12">
        <f t="shared" si="11"/>
        <v>0</v>
      </c>
      <c r="Z24" s="12">
        <f t="shared" si="11"/>
        <v>0</v>
      </c>
      <c r="AA24" s="12">
        <f t="shared" si="11"/>
        <v>0</v>
      </c>
      <c r="AB24" s="12">
        <f t="shared" si="11"/>
        <v>0</v>
      </c>
      <c r="AC24" s="12">
        <f t="shared" si="11"/>
        <v>18</v>
      </c>
      <c r="AD24" s="12">
        <f t="shared" si="11"/>
        <v>3.1560000000000001</v>
      </c>
      <c r="AE24" s="12">
        <f t="shared" si="11"/>
        <v>0.51660000000000006</v>
      </c>
      <c r="AF24" s="12">
        <f>MAX(AJ10:AJ21)</f>
        <v>110</v>
      </c>
      <c r="AG24" s="506">
        <f t="shared" ref="AG24:AJ24" si="12">MAX(AG10:AG21)</f>
        <v>18</v>
      </c>
      <c r="AH24" s="506">
        <f t="shared" si="12"/>
        <v>3.1560000000000001</v>
      </c>
      <c r="AI24" s="506">
        <f t="shared" si="12"/>
        <v>0.51660000000000006</v>
      </c>
      <c r="AJ24" s="536">
        <f t="shared" si="12"/>
        <v>110</v>
      </c>
      <c r="AK24" s="507">
        <f t="shared" ref="AK24:AM24" si="13">MAX(AK10:AK21)</f>
        <v>3</v>
      </c>
      <c r="AL24" s="505">
        <f t="shared" si="13"/>
        <v>3</v>
      </c>
      <c r="AM24" s="508">
        <f t="shared" si="13"/>
        <v>1</v>
      </c>
      <c r="AN24" s="506"/>
      <c r="AO24" s="508">
        <f t="shared" ref="AO24:AP24" si="14">MAX(AO10:AO21)</f>
        <v>15990.71546597047</v>
      </c>
      <c r="AP24" s="506">
        <f t="shared" si="14"/>
        <v>15990.71546597047</v>
      </c>
    </row>
    <row r="25" spans="1:42" ht="19.95" customHeight="1" thickBot="1" x14ac:dyDescent="0.3">
      <c r="A25" s="371" t="s">
        <v>14</v>
      </c>
      <c r="B25" s="565">
        <f t="shared" ref="B25:P25" si="15">MIN(B10:B21)</f>
        <v>15.670588235294119</v>
      </c>
      <c r="C25" s="557">
        <f t="shared" si="15"/>
        <v>0.44352941176470589</v>
      </c>
      <c r="D25" s="270">
        <f t="shared" si="15"/>
        <v>0</v>
      </c>
      <c r="E25" s="270">
        <f t="shared" si="15"/>
        <v>3588</v>
      </c>
      <c r="F25" s="270">
        <f t="shared" si="15"/>
        <v>9550</v>
      </c>
      <c r="G25" s="561">
        <f t="shared" si="15"/>
        <v>80.657499999999999</v>
      </c>
      <c r="H25" s="270">
        <f t="shared" si="15"/>
        <v>209.17584300301445</v>
      </c>
      <c r="I25" s="561">
        <f t="shared" si="15"/>
        <v>7.1116371212020191E-2</v>
      </c>
      <c r="J25" s="270">
        <f t="shared" si="15"/>
        <v>2.4040591093061421</v>
      </c>
      <c r="K25" s="270">
        <f t="shared" si="15"/>
        <v>37.712385730746504</v>
      </c>
      <c r="L25" s="270">
        <f t="shared" si="15"/>
        <v>0</v>
      </c>
      <c r="M25" s="270">
        <f t="shared" si="15"/>
        <v>0</v>
      </c>
      <c r="N25" s="270">
        <f t="shared" si="15"/>
        <v>0</v>
      </c>
      <c r="O25" s="270">
        <f t="shared" si="15"/>
        <v>0</v>
      </c>
      <c r="P25" s="270">
        <f t="shared" si="15"/>
        <v>0</v>
      </c>
      <c r="Q25" s="26">
        <f t="shared" ref="Q25:AE25" si="16">MIN(U10:U21)</f>
        <v>0</v>
      </c>
      <c r="R25" s="26">
        <f t="shared" si="16"/>
        <v>1.1850000000000001</v>
      </c>
      <c r="S25" s="26">
        <f t="shared" si="16"/>
        <v>0</v>
      </c>
      <c r="T25" s="26">
        <f t="shared" si="16"/>
        <v>0</v>
      </c>
      <c r="U25" s="26">
        <f t="shared" si="16"/>
        <v>0</v>
      </c>
      <c r="V25" s="26">
        <f t="shared" si="16"/>
        <v>0</v>
      </c>
      <c r="W25" s="26">
        <f t="shared" si="16"/>
        <v>0</v>
      </c>
      <c r="X25" s="26">
        <f t="shared" si="16"/>
        <v>0</v>
      </c>
      <c r="Y25" s="26">
        <f t="shared" si="16"/>
        <v>0</v>
      </c>
      <c r="Z25" s="26">
        <f t="shared" si="16"/>
        <v>0</v>
      </c>
      <c r="AA25" s="26">
        <f t="shared" si="16"/>
        <v>0</v>
      </c>
      <c r="AB25" s="26">
        <f t="shared" si="16"/>
        <v>0</v>
      </c>
      <c r="AC25" s="26">
        <f t="shared" si="16"/>
        <v>11</v>
      </c>
      <c r="AD25" s="26">
        <f t="shared" si="16"/>
        <v>1.1850000000000001</v>
      </c>
      <c r="AE25" s="26">
        <f t="shared" si="16"/>
        <v>0.15990000000000001</v>
      </c>
      <c r="AF25" s="26">
        <f>MIN(AJ10:AJ21)</f>
        <v>47</v>
      </c>
      <c r="AG25" s="510">
        <f t="shared" ref="AG25:AJ25" si="17">MIN(AG10:AG21)</f>
        <v>11</v>
      </c>
      <c r="AH25" s="510">
        <f t="shared" si="17"/>
        <v>1.1850000000000001</v>
      </c>
      <c r="AI25" s="510">
        <f t="shared" si="17"/>
        <v>0.15990000000000001</v>
      </c>
      <c r="AJ25" s="537">
        <f t="shared" si="17"/>
        <v>47</v>
      </c>
      <c r="AK25" s="511">
        <f t="shared" ref="AK25:AM25" si="18">MIN(AK10:AK21)</f>
        <v>2</v>
      </c>
      <c r="AL25" s="509">
        <f t="shared" si="18"/>
        <v>2</v>
      </c>
      <c r="AM25" s="512">
        <f t="shared" si="18"/>
        <v>0</v>
      </c>
      <c r="AN25" s="510"/>
      <c r="AO25" s="512">
        <f t="shared" ref="AO25:AP25" si="19">MIN(AO10:AO21)</f>
        <v>10780.47408534685</v>
      </c>
      <c r="AP25" s="510">
        <f t="shared" si="19"/>
        <v>0.38963081180158454</v>
      </c>
    </row>
    <row r="26" spans="1:42" ht="13.8" thickTop="1" x14ac:dyDescent="0.25">
      <c r="F26" s="271"/>
    </row>
  </sheetData>
  <sheetProtection insertColumns="0" insertRows="0"/>
  <mergeCells count="12">
    <mergeCell ref="AO6:AP6"/>
    <mergeCell ref="AK6:AN6"/>
    <mergeCell ref="AG6:AJ6"/>
    <mergeCell ref="AG8:AH8"/>
    <mergeCell ref="AK8:AN8"/>
    <mergeCell ref="AG7:AI7"/>
    <mergeCell ref="W6:AF6"/>
    <mergeCell ref="L6:P6"/>
    <mergeCell ref="N7:P7"/>
    <mergeCell ref="N8:O8"/>
    <mergeCell ref="B6:K6"/>
    <mergeCell ref="Q6:V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T30"/>
  <sheetViews>
    <sheetView zoomScale="85" zoomScaleNormal="85" workbookViewId="0">
      <selection activeCell="A4" sqref="A4"/>
    </sheetView>
  </sheetViews>
  <sheetFormatPr baseColWidth="10" defaultColWidth="9.109375" defaultRowHeight="13.2" x14ac:dyDescent="0.25"/>
  <cols>
    <col min="1" max="1" width="17" customWidth="1"/>
    <col min="2" max="9" width="10.6640625" customWidth="1"/>
    <col min="10" max="10" width="11.109375" customWidth="1"/>
    <col min="11" max="11" width="10.6640625" customWidth="1"/>
    <col min="12" max="12" width="14.109375" customWidth="1"/>
    <col min="13" max="13" width="11.6640625" customWidth="1"/>
    <col min="14" max="20" width="10.44140625" customWidth="1"/>
    <col min="21" max="28" width="10.6640625" customWidth="1"/>
    <col min="29" max="29" width="10.44140625" customWidth="1"/>
    <col min="30" max="35" width="9.88671875" bestFit="1" customWidth="1"/>
    <col min="36" max="46" width="9.44140625" customWidth="1"/>
  </cols>
  <sheetData>
    <row r="1" spans="1:46" ht="13.8" x14ac:dyDescent="0.25">
      <c r="A1" s="199" t="s">
        <v>0</v>
      </c>
      <c r="B1" s="196"/>
      <c r="C1" s="196" t="s">
        <v>247</v>
      </c>
    </row>
    <row r="2" spans="1:46" ht="13.8" x14ac:dyDescent="0.25">
      <c r="A2" s="1" t="s">
        <v>1</v>
      </c>
      <c r="C2" t="s">
        <v>213</v>
      </c>
    </row>
    <row r="3" spans="1:46" ht="13.8" thickBot="1" x14ac:dyDescent="0.3"/>
    <row r="4" spans="1:46" s="49" customFormat="1" ht="15" thickTop="1" thickBot="1" x14ac:dyDescent="0.3">
      <c r="A4" s="1"/>
      <c r="B4" s="700" t="s">
        <v>145</v>
      </c>
      <c r="C4" s="701"/>
      <c r="D4" s="701"/>
      <c r="E4" s="702"/>
      <c r="F4" s="198" t="s">
        <v>146</v>
      </c>
      <c r="G4" s="703" t="s">
        <v>254</v>
      </c>
      <c r="H4" s="704"/>
      <c r="I4" s="704"/>
      <c r="J4" s="705"/>
      <c r="K4" s="656" t="s">
        <v>78</v>
      </c>
      <c r="L4" s="657"/>
      <c r="M4" s="658"/>
      <c r="N4" s="50"/>
      <c r="O4" s="656" t="s">
        <v>101</v>
      </c>
      <c r="P4" s="657"/>
      <c r="Q4" s="657"/>
      <c r="R4" s="657"/>
      <c r="S4" s="657"/>
      <c r="T4" s="657"/>
      <c r="U4" s="706" t="s">
        <v>147</v>
      </c>
      <c r="V4" s="707"/>
      <c r="W4" s="707"/>
      <c r="X4" s="708"/>
      <c r="Y4" s="198" t="s">
        <v>146</v>
      </c>
      <c r="Z4" s="709"/>
      <c r="AA4" s="710"/>
      <c r="AB4" s="710"/>
      <c r="AC4" s="710"/>
      <c r="AD4" s="692" t="s">
        <v>101</v>
      </c>
      <c r="AE4" s="693"/>
      <c r="AF4" s="693"/>
      <c r="AG4" s="693"/>
      <c r="AH4" s="693"/>
      <c r="AI4" s="694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</row>
    <row r="5" spans="1:46" s="49" customFormat="1" ht="15" thickTop="1" thickBot="1" x14ac:dyDescent="0.3">
      <c r="A5" s="1"/>
      <c r="B5" s="695" t="s">
        <v>65</v>
      </c>
      <c r="C5" s="696"/>
      <c r="D5" s="697" t="s">
        <v>241</v>
      </c>
      <c r="E5" s="697"/>
      <c r="F5" s="697"/>
      <c r="G5" s="697"/>
      <c r="H5" s="697"/>
      <c r="I5" s="697"/>
      <c r="J5" s="697"/>
      <c r="K5" s="50"/>
      <c r="L5" s="195"/>
      <c r="M5" s="195"/>
      <c r="N5" s="51"/>
      <c r="O5" s="194"/>
      <c r="P5" s="194"/>
      <c r="Q5" s="194"/>
      <c r="R5" s="194"/>
      <c r="S5" s="194"/>
      <c r="T5" s="194"/>
      <c r="U5" s="698" t="s">
        <v>65</v>
      </c>
      <c r="V5" s="696"/>
      <c r="W5" s="657"/>
      <c r="X5" s="657"/>
      <c r="Y5" s="657"/>
      <c r="Z5" s="657"/>
      <c r="AA5" s="657"/>
      <c r="AB5" s="657"/>
      <c r="AC5" s="699"/>
      <c r="AD5" s="124"/>
      <c r="AE5" s="124"/>
      <c r="AF5" s="124"/>
      <c r="AG5" s="124"/>
      <c r="AH5" s="124"/>
      <c r="AI5" s="125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</row>
    <row r="6" spans="1:46" s="43" customFormat="1" ht="14.4" thickTop="1" thickBot="1" x14ac:dyDescent="0.3">
      <c r="B6" s="711" t="s">
        <v>63</v>
      </c>
      <c r="C6" s="690"/>
      <c r="D6" s="690"/>
      <c r="E6" s="690"/>
      <c r="F6" s="690"/>
      <c r="G6" s="691"/>
      <c r="H6" s="682" t="s">
        <v>208</v>
      </c>
      <c r="I6" s="645" t="s">
        <v>64</v>
      </c>
      <c r="J6" s="645" t="s">
        <v>29</v>
      </c>
      <c r="K6" s="645" t="s">
        <v>79</v>
      </c>
      <c r="L6" s="645" t="s">
        <v>66</v>
      </c>
      <c r="M6" s="682" t="s">
        <v>140</v>
      </c>
      <c r="N6" s="682" t="s">
        <v>141</v>
      </c>
      <c r="O6" s="682" t="s">
        <v>102</v>
      </c>
      <c r="P6" s="682" t="s">
        <v>103</v>
      </c>
      <c r="Q6" s="682" t="s">
        <v>104</v>
      </c>
      <c r="R6" s="682" t="s">
        <v>105</v>
      </c>
      <c r="S6" s="682" t="s">
        <v>106</v>
      </c>
      <c r="T6" s="686" t="s">
        <v>107</v>
      </c>
      <c r="U6" s="689" t="s">
        <v>63</v>
      </c>
      <c r="V6" s="690"/>
      <c r="W6" s="690"/>
      <c r="X6" s="690"/>
      <c r="Y6" s="690"/>
      <c r="Z6" s="691"/>
      <c r="AA6" s="682" t="s">
        <v>208</v>
      </c>
      <c r="AB6" s="645" t="s">
        <v>64</v>
      </c>
      <c r="AC6" s="679" t="s">
        <v>29</v>
      </c>
      <c r="AD6" s="682" t="s">
        <v>102</v>
      </c>
      <c r="AE6" s="682" t="s">
        <v>103</v>
      </c>
      <c r="AF6" s="682" t="s">
        <v>104</v>
      </c>
      <c r="AG6" s="682" t="s">
        <v>105</v>
      </c>
      <c r="AH6" s="682" t="s">
        <v>106</v>
      </c>
      <c r="AI6" s="676" t="s">
        <v>107</v>
      </c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</row>
    <row r="7" spans="1:46" s="43" customFormat="1" ht="25.5" customHeight="1" thickTop="1" thickBot="1" x14ac:dyDescent="0.3">
      <c r="B7" s="391" t="s">
        <v>108</v>
      </c>
      <c r="C7" s="392" t="s">
        <v>103</v>
      </c>
      <c r="D7" s="392" t="s">
        <v>104</v>
      </c>
      <c r="E7" s="392" t="s">
        <v>105</v>
      </c>
      <c r="F7" s="392" t="s">
        <v>106</v>
      </c>
      <c r="G7" s="393" t="s">
        <v>107</v>
      </c>
      <c r="H7" s="683"/>
      <c r="I7" s="685"/>
      <c r="J7" s="685"/>
      <c r="K7" s="685" t="s">
        <v>79</v>
      </c>
      <c r="L7" s="685" t="s">
        <v>66</v>
      </c>
      <c r="M7" s="683"/>
      <c r="N7" s="683"/>
      <c r="O7" s="683"/>
      <c r="P7" s="683"/>
      <c r="Q7" s="683"/>
      <c r="R7" s="683"/>
      <c r="S7" s="683"/>
      <c r="T7" s="687"/>
      <c r="U7" s="391" t="s">
        <v>108</v>
      </c>
      <c r="V7" s="392" t="s">
        <v>103</v>
      </c>
      <c r="W7" s="392" t="s">
        <v>104</v>
      </c>
      <c r="X7" s="392" t="s">
        <v>105</v>
      </c>
      <c r="Y7" s="392" t="s">
        <v>106</v>
      </c>
      <c r="Z7" s="393" t="s">
        <v>107</v>
      </c>
      <c r="AA7" s="683"/>
      <c r="AB7" s="685"/>
      <c r="AC7" s="680"/>
      <c r="AD7" s="683"/>
      <c r="AE7" s="683"/>
      <c r="AF7" s="683"/>
      <c r="AG7" s="683"/>
      <c r="AH7" s="683"/>
      <c r="AI7" s="677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</row>
    <row r="8" spans="1:46" s="43" customFormat="1" ht="25.5" customHeight="1" thickTop="1" thickBot="1" x14ac:dyDescent="0.3">
      <c r="A8" s="41" t="s">
        <v>205</v>
      </c>
      <c r="B8" s="389">
        <v>31.177</v>
      </c>
      <c r="C8" s="390">
        <v>31.177</v>
      </c>
      <c r="D8" s="390">
        <v>31.177</v>
      </c>
      <c r="E8" s="390">
        <v>31.177</v>
      </c>
      <c r="F8" s="390">
        <v>31.177</v>
      </c>
      <c r="G8" s="153">
        <v>31.177</v>
      </c>
      <c r="H8" s="684"/>
      <c r="I8" s="646"/>
      <c r="J8" s="646"/>
      <c r="K8" s="646"/>
      <c r="L8" s="646"/>
      <c r="M8" s="684"/>
      <c r="N8" s="684"/>
      <c r="O8" s="684"/>
      <c r="P8" s="684"/>
      <c r="Q8" s="684"/>
      <c r="R8" s="684"/>
      <c r="S8" s="684"/>
      <c r="T8" s="688"/>
      <c r="U8" s="389"/>
      <c r="V8" s="390"/>
      <c r="W8" s="390"/>
      <c r="X8" s="390"/>
      <c r="Y8" s="390"/>
      <c r="Z8" s="153"/>
      <c r="AA8" s="684"/>
      <c r="AB8" s="646"/>
      <c r="AC8" s="681"/>
      <c r="AD8" s="684"/>
      <c r="AE8" s="684"/>
      <c r="AF8" s="684"/>
      <c r="AG8" s="684"/>
      <c r="AH8" s="684"/>
      <c r="AI8" s="678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</row>
    <row r="9" spans="1:46" s="43" customFormat="1" ht="16.8" thickTop="1" thickBot="1" x14ac:dyDescent="0.3">
      <c r="A9" s="2"/>
      <c r="B9" s="75" t="s">
        <v>117</v>
      </c>
      <c r="C9" s="75" t="s">
        <v>117</v>
      </c>
      <c r="D9" s="75" t="s">
        <v>117</v>
      </c>
      <c r="E9" s="75" t="s">
        <v>117</v>
      </c>
      <c r="F9" s="75" t="s">
        <v>117</v>
      </c>
      <c r="G9" s="75" t="s">
        <v>117</v>
      </c>
      <c r="H9" s="75" t="s">
        <v>117</v>
      </c>
      <c r="I9" s="75" t="s">
        <v>117</v>
      </c>
      <c r="J9" s="28"/>
      <c r="K9" s="75" t="s">
        <v>117</v>
      </c>
      <c r="L9" s="75" t="s">
        <v>117</v>
      </c>
      <c r="M9" s="75" t="s">
        <v>117</v>
      </c>
      <c r="N9" s="76" t="s">
        <v>118</v>
      </c>
      <c r="O9" s="75" t="s">
        <v>210</v>
      </c>
      <c r="P9" s="75" t="s">
        <v>210</v>
      </c>
      <c r="Q9" s="75" t="s">
        <v>210</v>
      </c>
      <c r="R9" s="75" t="s">
        <v>210</v>
      </c>
      <c r="S9" s="75" t="s">
        <v>210</v>
      </c>
      <c r="T9" s="77" t="s">
        <v>210</v>
      </c>
      <c r="U9" s="78" t="s">
        <v>117</v>
      </c>
      <c r="V9" s="75" t="s">
        <v>117</v>
      </c>
      <c r="W9" s="75" t="s">
        <v>117</v>
      </c>
      <c r="X9" s="75" t="s">
        <v>117</v>
      </c>
      <c r="Y9" s="75" t="s">
        <v>117</v>
      </c>
      <c r="Z9" s="75" t="s">
        <v>117</v>
      </c>
      <c r="AA9" s="75" t="s">
        <v>117</v>
      </c>
      <c r="AB9" s="75" t="s">
        <v>117</v>
      </c>
      <c r="AC9" s="86"/>
      <c r="AD9" s="75" t="s">
        <v>210</v>
      </c>
      <c r="AE9" s="75" t="s">
        <v>210</v>
      </c>
      <c r="AF9" s="75" t="s">
        <v>210</v>
      </c>
      <c r="AG9" s="75" t="s">
        <v>210</v>
      </c>
      <c r="AH9" s="75" t="s">
        <v>210</v>
      </c>
      <c r="AI9" s="86" t="s">
        <v>210</v>
      </c>
      <c r="AJ9" s="235"/>
      <c r="AK9" s="235"/>
      <c r="AL9" s="235"/>
      <c r="AM9" s="235"/>
      <c r="AN9" s="235"/>
      <c r="AO9" s="235"/>
      <c r="AP9" s="235"/>
      <c r="AQ9" s="235"/>
      <c r="AR9" s="235"/>
      <c r="AS9" s="235"/>
      <c r="AT9" s="235"/>
    </row>
    <row r="10" spans="1:46" ht="19.95" customHeight="1" thickTop="1" x14ac:dyDescent="0.25">
      <c r="A10" s="216">
        <v>44927</v>
      </c>
      <c r="B10" s="492">
        <v>1847</v>
      </c>
      <c r="C10" s="514">
        <v>1420</v>
      </c>
      <c r="D10" s="514"/>
      <c r="E10" s="514"/>
      <c r="F10" s="514"/>
      <c r="G10" s="514">
        <v>3504</v>
      </c>
      <c r="H10" s="79">
        <f>SUM(B10:G10)</f>
        <v>6771</v>
      </c>
      <c r="I10" s="495">
        <v>1035</v>
      </c>
      <c r="J10" s="126">
        <f>+IF(H10&gt;0,H10/SQRT(H10^2+I10^2),"")</f>
        <v>0.98851807362614463</v>
      </c>
      <c r="K10" s="192"/>
      <c r="L10" s="206"/>
      <c r="M10" s="415">
        <f>K10+L10</f>
        <v>0</v>
      </c>
      <c r="N10" s="126">
        <f>(H10+L10)/'T1. resum cabal i analítiques'!B10</f>
        <v>2.1352885525070948</v>
      </c>
      <c r="O10" s="210">
        <v>17.79</v>
      </c>
      <c r="P10" s="210">
        <v>19.3</v>
      </c>
      <c r="Q10" s="210"/>
      <c r="R10" s="210"/>
      <c r="S10" s="210"/>
      <c r="T10" s="210">
        <v>20.350000000000001</v>
      </c>
      <c r="U10" s="211"/>
      <c r="V10" s="202"/>
      <c r="W10" s="202"/>
      <c r="X10" s="202"/>
      <c r="Y10" s="202"/>
      <c r="Z10" s="202"/>
      <c r="AA10" s="79">
        <f t="shared" ref="AA10:AA21" si="0">SUM(U10:Z10)</f>
        <v>0</v>
      </c>
      <c r="AB10" s="202"/>
      <c r="AC10" s="207"/>
      <c r="AD10" s="192"/>
      <c r="AE10" s="210"/>
      <c r="AF10" s="210"/>
      <c r="AG10" s="210"/>
      <c r="AH10" s="210"/>
      <c r="AI10" s="212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</row>
    <row r="11" spans="1:46" ht="19.95" customHeight="1" x14ac:dyDescent="0.25">
      <c r="A11" s="216">
        <v>44958</v>
      </c>
      <c r="B11" s="492">
        <v>1407</v>
      </c>
      <c r="C11" s="514">
        <v>1045</v>
      </c>
      <c r="D11" s="514"/>
      <c r="E11" s="514"/>
      <c r="F11" s="514"/>
      <c r="G11" s="514">
        <v>2635</v>
      </c>
      <c r="H11" s="79">
        <f t="shared" ref="H11:H21" si="1">SUM(B11:G11)</f>
        <v>5087</v>
      </c>
      <c r="I11" s="495">
        <v>722</v>
      </c>
      <c r="J11" s="127">
        <f t="shared" ref="J11:J21" si="2">+IF(H11&gt;0,H11/SQRT(H11^2+I11^2),"")</f>
        <v>0.99007754040548335</v>
      </c>
      <c r="K11" s="192"/>
      <c r="L11" s="202"/>
      <c r="M11" s="415">
        <f t="shared" ref="M11:M21" si="3">K11+L11</f>
        <v>0</v>
      </c>
      <c r="N11" s="127">
        <f>(H11+L11)/'T1. resum cabal i analítiques'!B11</f>
        <v>1.638853092783505</v>
      </c>
      <c r="O11" s="210">
        <v>17.96</v>
      </c>
      <c r="P11" s="210">
        <v>17.8</v>
      </c>
      <c r="Q11" s="210"/>
      <c r="R11" s="210"/>
      <c r="S11" s="210"/>
      <c r="T11" s="210">
        <v>17.95</v>
      </c>
      <c r="U11" s="211"/>
      <c r="V11" s="202"/>
      <c r="W11" s="202"/>
      <c r="X11" s="202"/>
      <c r="Y11" s="202"/>
      <c r="Z11" s="202"/>
      <c r="AA11" s="79">
        <f t="shared" si="0"/>
        <v>0</v>
      </c>
      <c r="AB11" s="202"/>
      <c r="AC11" s="209"/>
      <c r="AD11" s="192"/>
      <c r="AE11" s="210"/>
      <c r="AF11" s="210"/>
      <c r="AG11" s="210"/>
      <c r="AH11" s="210"/>
      <c r="AI11" s="213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</row>
    <row r="12" spans="1:46" ht="19.95" customHeight="1" x14ac:dyDescent="0.25">
      <c r="A12" s="216">
        <v>44986</v>
      </c>
      <c r="B12" s="492"/>
      <c r="C12" s="514">
        <v>1397</v>
      </c>
      <c r="D12" s="514">
        <v>1029</v>
      </c>
      <c r="E12" s="514"/>
      <c r="F12" s="514"/>
      <c r="G12" s="514">
        <v>2415</v>
      </c>
      <c r="H12" s="79">
        <f t="shared" si="1"/>
        <v>4841</v>
      </c>
      <c r="I12" s="495">
        <v>711</v>
      </c>
      <c r="J12" s="127">
        <f t="shared" si="2"/>
        <v>0.98938594186653506</v>
      </c>
      <c r="K12" s="192"/>
      <c r="L12" s="202"/>
      <c r="M12" s="415">
        <f t="shared" si="3"/>
        <v>0</v>
      </c>
      <c r="N12" s="127">
        <f>(H12+L12)/'T1. resum cabal i analítiques'!B12</f>
        <v>1.5407383831954167</v>
      </c>
      <c r="O12" s="210"/>
      <c r="P12" s="210">
        <v>14.86</v>
      </c>
      <c r="Q12" s="210">
        <v>13.23</v>
      </c>
      <c r="R12" s="210"/>
      <c r="S12" s="210"/>
      <c r="T12" s="210">
        <v>13.73</v>
      </c>
      <c r="U12" s="211"/>
      <c r="V12" s="202"/>
      <c r="W12" s="202"/>
      <c r="X12" s="202"/>
      <c r="Y12" s="202"/>
      <c r="Z12" s="202"/>
      <c r="AA12" s="79">
        <f t="shared" si="0"/>
        <v>0</v>
      </c>
      <c r="AB12" s="202"/>
      <c r="AC12" s="209"/>
      <c r="AD12" s="192"/>
      <c r="AE12" s="210"/>
      <c r="AF12" s="210"/>
      <c r="AG12" s="210"/>
      <c r="AH12" s="210"/>
      <c r="AI12" s="213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</row>
    <row r="13" spans="1:46" ht="19.95" customHeight="1" x14ac:dyDescent="0.25">
      <c r="A13" s="216">
        <v>45017</v>
      </c>
      <c r="B13" s="492"/>
      <c r="C13" s="514"/>
      <c r="D13" s="514"/>
      <c r="E13" s="514">
        <v>1082</v>
      </c>
      <c r="F13" s="514">
        <v>763</v>
      </c>
      <c r="G13" s="514">
        <v>2268</v>
      </c>
      <c r="H13" s="79">
        <f t="shared" si="1"/>
        <v>4113</v>
      </c>
      <c r="I13" s="495">
        <v>692</v>
      </c>
      <c r="J13" s="127">
        <f t="shared" si="2"/>
        <v>0.9861400365098596</v>
      </c>
      <c r="K13" s="192"/>
      <c r="L13" s="202"/>
      <c r="M13" s="415">
        <f t="shared" si="3"/>
        <v>0</v>
      </c>
      <c r="N13" s="127">
        <f>(H13+L13)/'T1. resum cabal i analítiques'!B13</f>
        <v>1.3410498858819695</v>
      </c>
      <c r="O13" s="210"/>
      <c r="P13" s="210"/>
      <c r="Q13" s="210"/>
      <c r="R13" s="210">
        <v>12.92</v>
      </c>
      <c r="S13" s="210">
        <v>11.12</v>
      </c>
      <c r="T13" s="210">
        <v>11.64</v>
      </c>
      <c r="U13" s="211"/>
      <c r="V13" s="202"/>
      <c r="W13" s="202"/>
      <c r="X13" s="202"/>
      <c r="Y13" s="202"/>
      <c r="Z13" s="202"/>
      <c r="AA13" s="79">
        <f t="shared" si="0"/>
        <v>0</v>
      </c>
      <c r="AB13" s="202"/>
      <c r="AC13" s="209"/>
      <c r="AD13" s="192"/>
      <c r="AE13" s="210"/>
      <c r="AF13" s="210"/>
      <c r="AG13" s="210"/>
      <c r="AH13" s="210"/>
      <c r="AI13" s="213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</row>
    <row r="14" spans="1:46" ht="19.95" customHeight="1" x14ac:dyDescent="0.25">
      <c r="A14" s="216">
        <v>45047</v>
      </c>
      <c r="B14" s="492"/>
      <c r="C14" s="514"/>
      <c r="D14" s="514"/>
      <c r="E14" s="514">
        <v>1174</v>
      </c>
      <c r="F14" s="514">
        <v>844</v>
      </c>
      <c r="G14" s="514">
        <v>2192</v>
      </c>
      <c r="H14" s="79">
        <f t="shared" si="1"/>
        <v>4210</v>
      </c>
      <c r="I14" s="495">
        <v>760</v>
      </c>
      <c r="J14" s="127">
        <f t="shared" si="2"/>
        <v>0.98409353735548888</v>
      </c>
      <c r="K14" s="192"/>
      <c r="L14" s="202"/>
      <c r="M14" s="415">
        <f t="shared" si="3"/>
        <v>0</v>
      </c>
      <c r="N14" s="127">
        <f>(H14+L14)/'T1. resum cabal i analítiques'!B14</f>
        <v>1.4028657114295238</v>
      </c>
      <c r="O14" s="210"/>
      <c r="P14" s="210"/>
      <c r="Q14" s="210"/>
      <c r="R14" s="210">
        <v>14.1</v>
      </c>
      <c r="S14" s="210">
        <v>12.04</v>
      </c>
      <c r="T14" s="210">
        <v>12.72</v>
      </c>
      <c r="U14" s="211"/>
      <c r="V14" s="202"/>
      <c r="W14" s="202"/>
      <c r="X14" s="202"/>
      <c r="Y14" s="202"/>
      <c r="Z14" s="202"/>
      <c r="AA14" s="79">
        <f t="shared" si="0"/>
        <v>0</v>
      </c>
      <c r="AB14" s="202"/>
      <c r="AC14" s="209"/>
      <c r="AD14" s="192"/>
      <c r="AE14" s="210"/>
      <c r="AF14" s="210"/>
      <c r="AG14" s="210"/>
      <c r="AH14" s="210"/>
      <c r="AI14" s="213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</row>
    <row r="15" spans="1:46" ht="19.95" customHeight="1" x14ac:dyDescent="0.25">
      <c r="A15" s="216">
        <v>45078</v>
      </c>
      <c r="B15" s="492"/>
      <c r="C15" s="514"/>
      <c r="D15" s="514">
        <v>1276</v>
      </c>
      <c r="E15" s="514">
        <v>898</v>
      </c>
      <c r="F15" s="514"/>
      <c r="G15" s="514">
        <v>2137</v>
      </c>
      <c r="H15" s="79">
        <f t="shared" si="1"/>
        <v>4311</v>
      </c>
      <c r="I15" s="495">
        <v>708</v>
      </c>
      <c r="J15" s="127">
        <f t="shared" si="2"/>
        <v>0.98678089776254008</v>
      </c>
      <c r="K15" s="192"/>
      <c r="L15" s="206"/>
      <c r="M15" s="415">
        <f t="shared" si="3"/>
        <v>0</v>
      </c>
      <c r="N15" s="127">
        <f>(H15+L15)/'T1. resum cabal i analítiques'!B15</f>
        <v>1.4379586390927288</v>
      </c>
      <c r="O15" s="210"/>
      <c r="P15" s="210"/>
      <c r="Q15" s="210">
        <v>15.1</v>
      </c>
      <c r="R15" s="210">
        <v>14.26</v>
      </c>
      <c r="S15" s="210"/>
      <c r="T15" s="210">
        <v>13.57</v>
      </c>
      <c r="U15" s="211"/>
      <c r="V15" s="202"/>
      <c r="W15" s="202"/>
      <c r="X15" s="202"/>
      <c r="Y15" s="202"/>
      <c r="Z15" s="202"/>
      <c r="AA15" s="79">
        <f t="shared" si="0"/>
        <v>0</v>
      </c>
      <c r="AB15" s="202"/>
      <c r="AC15" s="208"/>
      <c r="AD15" s="192"/>
      <c r="AE15" s="210"/>
      <c r="AF15" s="210"/>
      <c r="AG15" s="210"/>
      <c r="AH15" s="210"/>
      <c r="AI15" s="214"/>
      <c r="AJ15" s="236"/>
      <c r="AK15" s="236"/>
      <c r="AL15" s="236"/>
      <c r="AM15" s="236"/>
      <c r="AN15" s="236"/>
      <c r="AO15" s="236"/>
      <c r="AP15" s="236"/>
      <c r="AQ15" s="236"/>
      <c r="AR15" s="236"/>
      <c r="AS15" s="236"/>
      <c r="AT15" s="236"/>
    </row>
    <row r="16" spans="1:46" ht="19.95" customHeight="1" x14ac:dyDescent="0.25">
      <c r="A16" s="216">
        <v>45108</v>
      </c>
      <c r="B16" s="492">
        <v>1190</v>
      </c>
      <c r="C16" s="514">
        <v>816</v>
      </c>
      <c r="D16" s="514"/>
      <c r="E16" s="514"/>
      <c r="F16" s="514"/>
      <c r="G16" s="514">
        <v>2327</v>
      </c>
      <c r="H16" s="79">
        <f t="shared" si="1"/>
        <v>4333</v>
      </c>
      <c r="I16" s="495">
        <v>674</v>
      </c>
      <c r="J16" s="127">
        <f t="shared" si="2"/>
        <v>0.98811723862049727</v>
      </c>
      <c r="K16" s="192"/>
      <c r="L16" s="206"/>
      <c r="M16" s="415">
        <f t="shared" si="3"/>
        <v>0</v>
      </c>
      <c r="N16" s="127">
        <f>(H16+L16)/'T1. resum cabal i analítiques'!B16</f>
        <v>1.4059052563270604</v>
      </c>
      <c r="O16" s="210">
        <v>15.89</v>
      </c>
      <c r="P16" s="210">
        <v>13.36</v>
      </c>
      <c r="Q16" s="210"/>
      <c r="R16" s="210"/>
      <c r="S16" s="210"/>
      <c r="T16" s="210">
        <v>13.85</v>
      </c>
      <c r="U16" s="211"/>
      <c r="V16" s="202"/>
      <c r="W16" s="202"/>
      <c r="X16" s="202"/>
      <c r="Y16" s="202"/>
      <c r="Z16" s="202"/>
      <c r="AA16" s="79">
        <f t="shared" si="0"/>
        <v>0</v>
      </c>
      <c r="AB16" s="202"/>
      <c r="AC16" s="142"/>
      <c r="AD16" s="192"/>
      <c r="AE16" s="210"/>
      <c r="AF16" s="210"/>
      <c r="AG16" s="210"/>
      <c r="AH16" s="210"/>
      <c r="AI16" s="215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</row>
    <row r="17" spans="1:46" ht="19.95" customHeight="1" x14ac:dyDescent="0.25">
      <c r="A17" s="216">
        <v>45139</v>
      </c>
      <c r="B17" s="515"/>
      <c r="C17" s="516"/>
      <c r="D17" s="516">
        <v>1358</v>
      </c>
      <c r="E17" s="516">
        <v>1075</v>
      </c>
      <c r="F17" s="516"/>
      <c r="G17" s="516">
        <v>2598</v>
      </c>
      <c r="H17" s="79">
        <f t="shared" si="1"/>
        <v>5031</v>
      </c>
      <c r="I17" s="516">
        <v>715</v>
      </c>
      <c r="J17" s="127">
        <f t="shared" si="2"/>
        <v>0.99005156541302786</v>
      </c>
      <c r="K17" s="192"/>
      <c r="L17" s="206"/>
      <c r="M17" s="415">
        <f t="shared" si="3"/>
        <v>0</v>
      </c>
      <c r="N17" s="127">
        <f>(H17+L17)/'T1. resum cabal i analítiques'!B17</f>
        <v>1.284073506891271</v>
      </c>
      <c r="O17" s="210"/>
      <c r="P17" s="210"/>
      <c r="Q17" s="210">
        <v>15.27</v>
      </c>
      <c r="R17" s="210">
        <v>16.18</v>
      </c>
      <c r="S17" s="210"/>
      <c r="T17" s="210">
        <v>14.54</v>
      </c>
      <c r="U17" s="211"/>
      <c r="V17" s="202"/>
      <c r="W17" s="202"/>
      <c r="X17" s="202"/>
      <c r="Y17" s="202"/>
      <c r="Z17" s="202"/>
      <c r="AA17" s="79">
        <f t="shared" si="0"/>
        <v>0</v>
      </c>
      <c r="AB17" s="202"/>
      <c r="AC17" s="208"/>
      <c r="AD17" s="192"/>
      <c r="AE17" s="210"/>
      <c r="AF17" s="210"/>
      <c r="AG17" s="210"/>
      <c r="AH17" s="210"/>
      <c r="AI17" s="214"/>
      <c r="AJ17" s="236"/>
      <c r="AK17" s="236"/>
      <c r="AL17" s="236"/>
      <c r="AM17" s="236"/>
      <c r="AN17" s="236"/>
      <c r="AO17" s="236"/>
      <c r="AP17" s="236"/>
      <c r="AQ17" s="236"/>
      <c r="AR17" s="236"/>
      <c r="AS17" s="236"/>
      <c r="AT17" s="236"/>
    </row>
    <row r="18" spans="1:46" ht="19.95" customHeight="1" x14ac:dyDescent="0.25">
      <c r="A18" s="216">
        <v>45170</v>
      </c>
      <c r="B18" s="192"/>
      <c r="C18" s="202"/>
      <c r="D18" s="202">
        <v>1133</v>
      </c>
      <c r="E18" s="202">
        <v>835</v>
      </c>
      <c r="F18" s="202"/>
      <c r="G18" s="202">
        <v>1872</v>
      </c>
      <c r="H18" s="79">
        <f t="shared" si="1"/>
        <v>3840</v>
      </c>
      <c r="I18" s="202">
        <v>846</v>
      </c>
      <c r="J18" s="127">
        <f t="shared" si="2"/>
        <v>0.97658038297602834</v>
      </c>
      <c r="K18" s="192"/>
      <c r="L18" s="206"/>
      <c r="M18" s="415">
        <f t="shared" si="3"/>
        <v>0</v>
      </c>
      <c r="N18" s="127">
        <f>(H18+L18)/'T1. resum cabal i analítiques'!B18</f>
        <v>1.0212765957446808</v>
      </c>
      <c r="O18" s="210"/>
      <c r="P18" s="210"/>
      <c r="Q18" s="210">
        <v>16.96</v>
      </c>
      <c r="R18" s="210">
        <v>15.71</v>
      </c>
      <c r="S18" s="210"/>
      <c r="T18" s="210">
        <v>15.31</v>
      </c>
      <c r="U18" s="211"/>
      <c r="V18" s="202"/>
      <c r="W18" s="202"/>
      <c r="X18" s="202"/>
      <c r="Y18" s="202"/>
      <c r="Z18" s="202"/>
      <c r="AA18" s="79">
        <f t="shared" si="0"/>
        <v>0</v>
      </c>
      <c r="AB18" s="202"/>
      <c r="AC18" s="142"/>
      <c r="AD18" s="192"/>
      <c r="AE18" s="210"/>
      <c r="AF18" s="210"/>
      <c r="AG18" s="210"/>
      <c r="AH18" s="210"/>
      <c r="AI18" s="215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</row>
    <row r="19" spans="1:46" ht="19.95" customHeight="1" x14ac:dyDescent="0.25">
      <c r="A19" s="216">
        <v>45200</v>
      </c>
      <c r="B19" s="192"/>
      <c r="C19" s="202"/>
      <c r="D19" s="202"/>
      <c r="E19" s="202">
        <v>1169</v>
      </c>
      <c r="F19" s="202">
        <v>919</v>
      </c>
      <c r="G19" s="202">
        <v>2470</v>
      </c>
      <c r="H19" s="79">
        <f t="shared" si="1"/>
        <v>4558</v>
      </c>
      <c r="I19" s="202">
        <v>941</v>
      </c>
      <c r="J19" s="127">
        <f t="shared" si="2"/>
        <v>0.97934705911144337</v>
      </c>
      <c r="K19" s="192"/>
      <c r="L19" s="206"/>
      <c r="M19" s="415">
        <f t="shared" si="3"/>
        <v>0</v>
      </c>
      <c r="N19" s="127">
        <f>(H19+L19)/'T1. resum cabal i analítiques'!B19</f>
        <v>1.4310832025117739</v>
      </c>
      <c r="O19" s="210"/>
      <c r="P19" s="210"/>
      <c r="Q19" s="210"/>
      <c r="R19" s="210">
        <v>15.66</v>
      </c>
      <c r="S19" s="210">
        <v>15.07</v>
      </c>
      <c r="T19" s="210">
        <v>15.06</v>
      </c>
      <c r="U19" s="211"/>
      <c r="V19" s="202"/>
      <c r="W19" s="202"/>
      <c r="X19" s="202"/>
      <c r="Y19" s="202"/>
      <c r="Z19" s="202"/>
      <c r="AA19" s="79">
        <f t="shared" si="0"/>
        <v>0</v>
      </c>
      <c r="AB19" s="202"/>
      <c r="AC19" s="142"/>
      <c r="AD19" s="192"/>
      <c r="AE19" s="210"/>
      <c r="AF19" s="210"/>
      <c r="AG19" s="210"/>
      <c r="AH19" s="210"/>
      <c r="AI19" s="215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</row>
    <row r="20" spans="1:46" ht="19.95" customHeight="1" x14ac:dyDescent="0.25">
      <c r="A20" s="216">
        <v>45231</v>
      </c>
      <c r="B20" s="192"/>
      <c r="C20" s="202">
        <v>1274</v>
      </c>
      <c r="D20" s="202">
        <v>953</v>
      </c>
      <c r="E20" s="202"/>
      <c r="F20" s="202"/>
      <c r="G20" s="202">
        <v>2337</v>
      </c>
      <c r="H20" s="79">
        <f t="shared" si="1"/>
        <v>4564</v>
      </c>
      <c r="I20" s="202">
        <v>999</v>
      </c>
      <c r="J20" s="127">
        <f t="shared" si="2"/>
        <v>0.97687208230572409</v>
      </c>
      <c r="K20" s="192"/>
      <c r="L20" s="206"/>
      <c r="M20" s="415">
        <f t="shared" si="3"/>
        <v>0</v>
      </c>
      <c r="N20" s="127">
        <f>(H20+L20)/'T1. resum cabal i analítiques'!B20</f>
        <v>1.623621487015297</v>
      </c>
      <c r="O20" s="210"/>
      <c r="P20" s="210">
        <v>16.02</v>
      </c>
      <c r="Q20" s="210">
        <v>13.37</v>
      </c>
      <c r="R20" s="210"/>
      <c r="S20" s="210"/>
      <c r="T20" s="210">
        <v>15.46</v>
      </c>
      <c r="U20" s="211"/>
      <c r="V20" s="202"/>
      <c r="W20" s="202"/>
      <c r="X20" s="202"/>
      <c r="Y20" s="202"/>
      <c r="Z20" s="202"/>
      <c r="AA20" s="79">
        <f t="shared" si="0"/>
        <v>0</v>
      </c>
      <c r="AB20" s="202"/>
      <c r="AC20" s="142"/>
      <c r="AD20" s="192"/>
      <c r="AE20" s="210"/>
      <c r="AF20" s="210"/>
      <c r="AG20" s="210"/>
      <c r="AH20" s="210"/>
      <c r="AI20" s="215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</row>
    <row r="21" spans="1:46" ht="19.95" customHeight="1" thickBot="1" x14ac:dyDescent="0.3">
      <c r="A21" s="216">
        <v>45261</v>
      </c>
      <c r="B21" s="192">
        <v>1031</v>
      </c>
      <c r="C21" s="202">
        <v>739</v>
      </c>
      <c r="D21" s="202"/>
      <c r="E21" s="202"/>
      <c r="F21" s="202"/>
      <c r="G21" s="202">
        <v>2656</v>
      </c>
      <c r="H21" s="79">
        <f t="shared" si="1"/>
        <v>4426</v>
      </c>
      <c r="I21" s="202">
        <v>723</v>
      </c>
      <c r="J21" s="128">
        <f t="shared" si="2"/>
        <v>0.98691912736850462</v>
      </c>
      <c r="K21" s="192"/>
      <c r="L21" s="206"/>
      <c r="M21" s="415">
        <f t="shared" si="3"/>
        <v>0</v>
      </c>
      <c r="N21" s="128">
        <f>(H21+L21)/'T1. resum cabal i analítiques'!B21</f>
        <v>1.4384140396490088</v>
      </c>
      <c r="O21" s="210">
        <v>16.149999999999999</v>
      </c>
      <c r="P21" s="210">
        <v>14.41</v>
      </c>
      <c r="Q21" s="210"/>
      <c r="R21" s="210"/>
      <c r="S21" s="210"/>
      <c r="T21" s="210">
        <v>14.8</v>
      </c>
      <c r="U21" s="211"/>
      <c r="V21" s="202"/>
      <c r="W21" s="202"/>
      <c r="X21" s="202"/>
      <c r="Y21" s="202"/>
      <c r="Z21" s="202"/>
      <c r="AA21" s="79">
        <f t="shared" si="0"/>
        <v>0</v>
      </c>
      <c r="AB21" s="202"/>
      <c r="AC21" s="208"/>
      <c r="AD21" s="192"/>
      <c r="AE21" s="210"/>
      <c r="AF21" s="210"/>
      <c r="AG21" s="210"/>
      <c r="AH21" s="210"/>
      <c r="AI21" s="214"/>
      <c r="AJ21" s="236"/>
      <c r="AK21" s="236"/>
      <c r="AL21" s="236"/>
      <c r="AM21" s="236"/>
      <c r="AN21" s="236"/>
      <c r="AO21" s="236"/>
      <c r="AP21" s="236"/>
      <c r="AQ21" s="236"/>
      <c r="AR21" s="236"/>
      <c r="AS21" s="236"/>
      <c r="AT21" s="236"/>
    </row>
    <row r="22" spans="1:46" ht="14.4" thickTop="1" x14ac:dyDescent="0.25">
      <c r="A22" s="368" t="s">
        <v>11</v>
      </c>
      <c r="B22" s="24">
        <f>SUM(B10:B21)</f>
        <v>5475</v>
      </c>
      <c r="C22" s="24">
        <f t="shared" ref="C22:I22" si="4">SUM(C10:C21)</f>
        <v>6691</v>
      </c>
      <c r="D22" s="24">
        <f t="shared" si="4"/>
        <v>5749</v>
      </c>
      <c r="E22" s="24">
        <f t="shared" si="4"/>
        <v>6233</v>
      </c>
      <c r="F22" s="24">
        <f t="shared" si="4"/>
        <v>2526</v>
      </c>
      <c r="G22" s="24">
        <f t="shared" si="4"/>
        <v>29411</v>
      </c>
      <c r="H22" s="80">
        <f t="shared" si="4"/>
        <v>56085</v>
      </c>
      <c r="I22" s="24">
        <f t="shared" si="4"/>
        <v>9526</v>
      </c>
      <c r="J22" s="44"/>
      <c r="K22" s="31">
        <f>SUM(K10:K21)</f>
        <v>0</v>
      </c>
      <c r="L22" s="32">
        <f>SUM(L10:L21)</f>
        <v>0</v>
      </c>
      <c r="M22" s="83">
        <f>SUM(M10:M21)</f>
        <v>0</v>
      </c>
      <c r="N22" s="126"/>
      <c r="O22" s="538"/>
      <c r="P22" s="539"/>
      <c r="Q22" s="539"/>
      <c r="R22" s="539"/>
      <c r="S22" s="539"/>
      <c r="T22" s="539"/>
      <c r="U22" s="31">
        <f t="shared" ref="U22:Z22" si="5">SUM(U10:U21)</f>
        <v>0</v>
      </c>
      <c r="V22" s="24">
        <f t="shared" si="5"/>
        <v>0</v>
      </c>
      <c r="W22" s="24">
        <f t="shared" si="5"/>
        <v>0</v>
      </c>
      <c r="X22" s="24">
        <f t="shared" si="5"/>
        <v>0</v>
      </c>
      <c r="Y22" s="24">
        <f t="shared" si="5"/>
        <v>0</v>
      </c>
      <c r="Z22" s="24">
        <f t="shared" si="5"/>
        <v>0</v>
      </c>
      <c r="AA22" s="24">
        <f>SUM(AA10:AA21)</f>
        <v>0</v>
      </c>
      <c r="AB22" s="24">
        <f>SUM(AB10:AB21)</f>
        <v>0</v>
      </c>
      <c r="AC22" s="416"/>
      <c r="AD22" s="31"/>
      <c r="AE22" s="52"/>
      <c r="AF22" s="52"/>
      <c r="AG22" s="52"/>
      <c r="AH22" s="52"/>
      <c r="AI22" s="419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</row>
    <row r="23" spans="1:46" ht="13.8" x14ac:dyDescent="0.25">
      <c r="A23" s="369" t="s">
        <v>12</v>
      </c>
      <c r="B23" s="10">
        <f>AVERAGE(B10:B21)</f>
        <v>1368.75</v>
      </c>
      <c r="C23" s="10">
        <f t="shared" ref="C23:Z23" si="6">AVERAGE(C10:C21)</f>
        <v>1115.1666666666667</v>
      </c>
      <c r="D23" s="10">
        <f t="shared" si="6"/>
        <v>1149.8</v>
      </c>
      <c r="E23" s="10">
        <f t="shared" si="6"/>
        <v>1038.8333333333333</v>
      </c>
      <c r="F23" s="10">
        <f t="shared" si="6"/>
        <v>842</v>
      </c>
      <c r="G23" s="10">
        <f t="shared" si="6"/>
        <v>2450.9166666666665</v>
      </c>
      <c r="H23" s="81">
        <f t="shared" si="6"/>
        <v>4673.75</v>
      </c>
      <c r="I23" s="10">
        <f t="shared" si="6"/>
        <v>793.83333333333337</v>
      </c>
      <c r="J23" s="45">
        <f t="shared" si="6"/>
        <v>0.98524029027677307</v>
      </c>
      <c r="K23" s="8" t="e">
        <f t="shared" si="6"/>
        <v>#DIV/0!</v>
      </c>
      <c r="L23" s="30" t="e">
        <f t="shared" si="6"/>
        <v>#DIV/0!</v>
      </c>
      <c r="M23" s="84">
        <f t="shared" si="6"/>
        <v>0</v>
      </c>
      <c r="N23" s="127">
        <f t="shared" si="6"/>
        <v>1.4750940294191108</v>
      </c>
      <c r="O23" s="540">
        <f t="shared" ref="O23:T23" si="7">AVERAGE(O10:O21)</f>
        <v>16.947499999999998</v>
      </c>
      <c r="P23" s="541">
        <f t="shared" si="7"/>
        <v>15.95833333333333</v>
      </c>
      <c r="Q23" s="541">
        <f t="shared" si="7"/>
        <v>14.785999999999998</v>
      </c>
      <c r="R23" s="541">
        <f t="shared" si="7"/>
        <v>14.805</v>
      </c>
      <c r="S23" s="541">
        <f t="shared" si="7"/>
        <v>12.743333333333332</v>
      </c>
      <c r="T23" s="541">
        <f t="shared" si="7"/>
        <v>14.915000000000001</v>
      </c>
      <c r="U23" s="8" t="e">
        <f t="shared" si="6"/>
        <v>#DIV/0!</v>
      </c>
      <c r="V23" s="10" t="e">
        <f t="shared" si="6"/>
        <v>#DIV/0!</v>
      </c>
      <c r="W23" s="10" t="e">
        <f t="shared" si="6"/>
        <v>#DIV/0!</v>
      </c>
      <c r="X23" s="10" t="e">
        <f t="shared" si="6"/>
        <v>#DIV/0!</v>
      </c>
      <c r="Y23" s="10" t="e">
        <f t="shared" si="6"/>
        <v>#DIV/0!</v>
      </c>
      <c r="Z23" s="10" t="e">
        <f t="shared" si="6"/>
        <v>#DIV/0!</v>
      </c>
      <c r="AA23" s="10">
        <f>AVERAGE(AA10:AA21)</f>
        <v>0</v>
      </c>
      <c r="AB23" s="10" t="e">
        <f>AVERAGE(AB10:AB21)</f>
        <v>#DIV/0!</v>
      </c>
      <c r="AC23" s="417" t="e">
        <f>AVERAGE(AC10:AC21)</f>
        <v>#DIV/0!</v>
      </c>
      <c r="AD23" s="420"/>
      <c r="AE23" s="53"/>
      <c r="AF23" s="53"/>
      <c r="AG23" s="53"/>
      <c r="AH23" s="53"/>
      <c r="AI23" s="421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</row>
    <row r="24" spans="1:46" ht="13.8" x14ac:dyDescent="0.25">
      <c r="A24" s="370" t="s">
        <v>13</v>
      </c>
      <c r="B24" s="10">
        <f>MAX(B10:B21)</f>
        <v>1847</v>
      </c>
      <c r="C24" s="10">
        <f t="shared" ref="C24:Z24" si="8">MAX(C10:C21)</f>
        <v>1420</v>
      </c>
      <c r="D24" s="10">
        <f t="shared" si="8"/>
        <v>1358</v>
      </c>
      <c r="E24" s="10">
        <f t="shared" si="8"/>
        <v>1174</v>
      </c>
      <c r="F24" s="10">
        <f t="shared" si="8"/>
        <v>919</v>
      </c>
      <c r="G24" s="10">
        <f t="shared" si="8"/>
        <v>3504</v>
      </c>
      <c r="H24" s="81">
        <f t="shared" si="8"/>
        <v>6771</v>
      </c>
      <c r="I24" s="10">
        <f t="shared" si="8"/>
        <v>1035</v>
      </c>
      <c r="J24" s="45">
        <f t="shared" si="8"/>
        <v>0.99007754040548335</v>
      </c>
      <c r="K24" s="8">
        <f t="shared" si="8"/>
        <v>0</v>
      </c>
      <c r="L24" s="30">
        <f t="shared" si="8"/>
        <v>0</v>
      </c>
      <c r="M24" s="84">
        <f t="shared" si="8"/>
        <v>0</v>
      </c>
      <c r="N24" s="127">
        <f t="shared" si="8"/>
        <v>2.1352885525070948</v>
      </c>
      <c r="O24" s="540">
        <f t="shared" ref="O24:T24" si="9">MAX(O10:O21)</f>
        <v>17.96</v>
      </c>
      <c r="P24" s="541">
        <f t="shared" si="9"/>
        <v>19.3</v>
      </c>
      <c r="Q24" s="541">
        <f t="shared" si="9"/>
        <v>16.96</v>
      </c>
      <c r="R24" s="541">
        <f t="shared" si="9"/>
        <v>16.18</v>
      </c>
      <c r="S24" s="541">
        <f t="shared" si="9"/>
        <v>15.07</v>
      </c>
      <c r="T24" s="541">
        <f t="shared" si="9"/>
        <v>20.350000000000001</v>
      </c>
      <c r="U24" s="8">
        <f t="shared" si="8"/>
        <v>0</v>
      </c>
      <c r="V24" s="10">
        <f t="shared" si="8"/>
        <v>0</v>
      </c>
      <c r="W24" s="10">
        <f t="shared" si="8"/>
        <v>0</v>
      </c>
      <c r="X24" s="10">
        <f t="shared" si="8"/>
        <v>0</v>
      </c>
      <c r="Y24" s="10">
        <f t="shared" si="8"/>
        <v>0</v>
      </c>
      <c r="Z24" s="10">
        <f t="shared" si="8"/>
        <v>0</v>
      </c>
      <c r="AA24" s="10">
        <f>MAX(AA10:AA21)</f>
        <v>0</v>
      </c>
      <c r="AB24" s="10">
        <f>MAX(AB10:AB21)</f>
        <v>0</v>
      </c>
      <c r="AC24" s="417">
        <f>MAX(AC10:AC21)</f>
        <v>0</v>
      </c>
      <c r="AD24" s="420"/>
      <c r="AE24" s="53"/>
      <c r="AF24" s="53"/>
      <c r="AG24" s="53"/>
      <c r="AH24" s="53"/>
      <c r="AI24" s="421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</row>
    <row r="25" spans="1:46" ht="14.4" thickBot="1" x14ac:dyDescent="0.3">
      <c r="A25" s="371" t="s">
        <v>14</v>
      </c>
      <c r="B25" s="22">
        <f>MIN(B10:B21)</f>
        <v>1031</v>
      </c>
      <c r="C25" s="22">
        <f t="shared" ref="C25:Z25" si="10">MIN(C10:C21)</f>
        <v>739</v>
      </c>
      <c r="D25" s="22">
        <f t="shared" si="10"/>
        <v>953</v>
      </c>
      <c r="E25" s="22">
        <f t="shared" si="10"/>
        <v>835</v>
      </c>
      <c r="F25" s="22">
        <f t="shared" si="10"/>
        <v>763</v>
      </c>
      <c r="G25" s="22">
        <f t="shared" si="10"/>
        <v>1872</v>
      </c>
      <c r="H25" s="82">
        <f t="shared" si="10"/>
        <v>3840</v>
      </c>
      <c r="I25" s="22">
        <f t="shared" si="10"/>
        <v>674</v>
      </c>
      <c r="J25" s="46">
        <f t="shared" si="10"/>
        <v>0.97658038297602834</v>
      </c>
      <c r="K25" s="20">
        <f t="shared" si="10"/>
        <v>0</v>
      </c>
      <c r="L25" s="33">
        <f t="shared" si="10"/>
        <v>0</v>
      </c>
      <c r="M25" s="85">
        <f t="shared" si="10"/>
        <v>0</v>
      </c>
      <c r="N25" s="128">
        <f t="shared" si="10"/>
        <v>1.0212765957446808</v>
      </c>
      <c r="O25" s="542">
        <f t="shared" ref="O25:T25" si="11">MIN(O10:O21)</f>
        <v>15.89</v>
      </c>
      <c r="P25" s="543">
        <f t="shared" si="11"/>
        <v>13.36</v>
      </c>
      <c r="Q25" s="543">
        <f t="shared" si="11"/>
        <v>13.23</v>
      </c>
      <c r="R25" s="543">
        <f t="shared" si="11"/>
        <v>12.92</v>
      </c>
      <c r="S25" s="543">
        <f t="shared" si="11"/>
        <v>11.12</v>
      </c>
      <c r="T25" s="543">
        <f t="shared" si="11"/>
        <v>11.64</v>
      </c>
      <c r="U25" s="20">
        <f t="shared" si="10"/>
        <v>0</v>
      </c>
      <c r="V25" s="22">
        <f t="shared" si="10"/>
        <v>0</v>
      </c>
      <c r="W25" s="22">
        <f t="shared" si="10"/>
        <v>0</v>
      </c>
      <c r="X25" s="22">
        <f t="shared" si="10"/>
        <v>0</v>
      </c>
      <c r="Y25" s="22">
        <f t="shared" si="10"/>
        <v>0</v>
      </c>
      <c r="Z25" s="22">
        <f t="shared" si="10"/>
        <v>0</v>
      </c>
      <c r="AA25" s="22">
        <f>MIN(AA10:AA21)</f>
        <v>0</v>
      </c>
      <c r="AB25" s="22">
        <f>MIN(AB10:AB21)</f>
        <v>0</v>
      </c>
      <c r="AC25" s="418">
        <f>MIN(AC10:AC21)</f>
        <v>0</v>
      </c>
      <c r="AD25" s="422"/>
      <c r="AE25" s="54"/>
      <c r="AF25" s="54"/>
      <c r="AG25" s="54"/>
      <c r="AH25" s="54"/>
      <c r="AI25" s="42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</row>
    <row r="26" spans="1:46" ht="13.8" thickTop="1" x14ac:dyDescent="0.25"/>
    <row r="28" spans="1:46" x14ac:dyDescent="0.25">
      <c r="A28" s="273" t="s">
        <v>206</v>
      </c>
    </row>
    <row r="29" spans="1:46" x14ac:dyDescent="0.25">
      <c r="A29" s="273" t="s">
        <v>207</v>
      </c>
    </row>
    <row r="30" spans="1:46" x14ac:dyDescent="0.25">
      <c r="A30" s="273" t="s">
        <v>211</v>
      </c>
    </row>
  </sheetData>
  <sheetProtection insertColumns="0" insertRows="0"/>
  <mergeCells count="35">
    <mergeCell ref="B6:G6"/>
    <mergeCell ref="H6:H8"/>
    <mergeCell ref="I6:I8"/>
    <mergeCell ref="J6:J8"/>
    <mergeCell ref="K6:K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I6:AI8"/>
    <mergeCell ref="AC6:AC8"/>
    <mergeCell ref="AD6:AD8"/>
    <mergeCell ref="AE6:AE8"/>
    <mergeCell ref="AF6:AF8"/>
    <mergeCell ref="AG6:AG8"/>
    <mergeCell ref="AH6:AH8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topLeftCell="A4" zoomScale="85" zoomScaleNormal="85" workbookViewId="0">
      <selection activeCell="C1" sqref="C1"/>
    </sheetView>
  </sheetViews>
  <sheetFormatPr baseColWidth="10" defaultColWidth="8.6640625" defaultRowHeight="14.4" x14ac:dyDescent="0.3"/>
  <cols>
    <col min="1" max="1" width="17.6640625" style="272" customWidth="1"/>
    <col min="2" max="8" width="14" style="272" customWidth="1"/>
    <col min="9" max="9" width="17" style="272" customWidth="1"/>
    <col min="10" max="1024" width="14" style="272" customWidth="1"/>
    <col min="1025" max="16384" width="8.6640625" style="277"/>
  </cols>
  <sheetData>
    <row r="1" spans="1:15" ht="19.95" customHeight="1" x14ac:dyDescent="0.3">
      <c r="A1" s="396" t="s">
        <v>159</v>
      </c>
      <c r="C1" s="196" t="s">
        <v>247</v>
      </c>
      <c r="D1" s="397"/>
      <c r="F1" s="273" t="s">
        <v>160</v>
      </c>
    </row>
    <row r="2" spans="1:15" ht="19.95" customHeight="1" x14ac:dyDescent="0.3">
      <c r="A2" s="396" t="s">
        <v>161</v>
      </c>
      <c r="C2" t="s">
        <v>213</v>
      </c>
      <c r="D2" s="397"/>
      <c r="F2" s="273" t="s">
        <v>209</v>
      </c>
    </row>
    <row r="3" spans="1:15" ht="19.95" customHeight="1" x14ac:dyDescent="0.3">
      <c r="A3" s="396"/>
      <c r="C3" s="397"/>
      <c r="D3" s="397"/>
      <c r="F3" s="273"/>
    </row>
    <row r="4" spans="1:15" ht="19.95" customHeight="1" thickBot="1" x14ac:dyDescent="0.35">
      <c r="A4" s="396"/>
      <c r="C4" s="397"/>
      <c r="D4" s="397"/>
      <c r="F4" s="273"/>
    </row>
    <row r="5" spans="1:15" ht="19.95" customHeight="1" thickTop="1" thickBot="1" x14ac:dyDescent="0.35">
      <c r="A5" s="274"/>
      <c r="B5" s="398" t="s">
        <v>162</v>
      </c>
      <c r="C5" s="399" t="s">
        <v>163</v>
      </c>
    </row>
    <row r="6" spans="1:15" ht="19.95" customHeight="1" thickTop="1" thickBot="1" x14ac:dyDescent="0.35">
      <c r="A6" s="274"/>
      <c r="B6" s="712" t="s">
        <v>164</v>
      </c>
      <c r="C6" s="713"/>
      <c r="D6" s="714"/>
      <c r="E6" s="712" t="s">
        <v>165</v>
      </c>
      <c r="F6" s="713"/>
      <c r="G6" s="714"/>
      <c r="H6" s="712" t="s">
        <v>166</v>
      </c>
      <c r="I6" s="713"/>
      <c r="J6" s="714"/>
      <c r="K6" s="712" t="s">
        <v>167</v>
      </c>
      <c r="L6" s="713"/>
      <c r="M6" s="713"/>
      <c r="N6" s="713"/>
      <c r="O6" s="714"/>
    </row>
    <row r="7" spans="1:15" ht="19.95" customHeight="1" thickTop="1" x14ac:dyDescent="0.3">
      <c r="B7" s="732" t="s">
        <v>79</v>
      </c>
      <c r="C7" s="729" t="s">
        <v>66</v>
      </c>
      <c r="D7" s="733" t="s">
        <v>140</v>
      </c>
      <c r="E7" s="732" t="s">
        <v>79</v>
      </c>
      <c r="F7" s="729" t="s">
        <v>66</v>
      </c>
      <c r="G7" s="733" t="s">
        <v>140</v>
      </c>
      <c r="H7" s="717" t="s">
        <v>79</v>
      </c>
      <c r="I7" s="729" t="s">
        <v>66</v>
      </c>
      <c r="J7" s="730" t="s">
        <v>140</v>
      </c>
      <c r="K7" s="721" t="s">
        <v>79</v>
      </c>
      <c r="L7" s="723" t="s">
        <v>66</v>
      </c>
      <c r="M7" s="725" t="s">
        <v>140</v>
      </c>
      <c r="N7" s="715" t="s">
        <v>168</v>
      </c>
      <c r="O7" s="718" t="s">
        <v>169</v>
      </c>
    </row>
    <row r="8" spans="1:15" ht="19.95" customHeight="1" x14ac:dyDescent="0.3">
      <c r="A8" s="274"/>
      <c r="B8" s="722" t="s">
        <v>79</v>
      </c>
      <c r="C8" s="724" t="s">
        <v>66</v>
      </c>
      <c r="D8" s="726"/>
      <c r="E8" s="722" t="s">
        <v>79</v>
      </c>
      <c r="F8" s="724" t="s">
        <v>66</v>
      </c>
      <c r="G8" s="726"/>
      <c r="H8" s="728" t="s">
        <v>79</v>
      </c>
      <c r="I8" s="724" t="s">
        <v>66</v>
      </c>
      <c r="J8" s="731"/>
      <c r="K8" s="722" t="s">
        <v>79</v>
      </c>
      <c r="L8" s="724" t="s">
        <v>66</v>
      </c>
      <c r="M8" s="726"/>
      <c r="N8" s="716"/>
      <c r="O8" s="719"/>
    </row>
    <row r="9" spans="1:15" s="275" customFormat="1" ht="19.95" customHeight="1" x14ac:dyDescent="0.25">
      <c r="B9" s="722"/>
      <c r="C9" s="724"/>
      <c r="D9" s="726"/>
      <c r="E9" s="722"/>
      <c r="F9" s="724"/>
      <c r="G9" s="726"/>
      <c r="H9" s="728"/>
      <c r="I9" s="724"/>
      <c r="J9" s="731"/>
      <c r="K9" s="722"/>
      <c r="L9" s="724"/>
      <c r="M9" s="726"/>
      <c r="N9" s="717"/>
      <c r="O9" s="720"/>
    </row>
    <row r="10" spans="1:15" s="275" customFormat="1" ht="19.95" customHeight="1" thickBot="1" x14ac:dyDescent="0.3">
      <c r="A10" s="276"/>
      <c r="B10" s="424" t="s">
        <v>117</v>
      </c>
      <c r="C10" s="425" t="s">
        <v>117</v>
      </c>
      <c r="D10" s="426" t="s">
        <v>117</v>
      </c>
      <c r="E10" s="427" t="s">
        <v>117</v>
      </c>
      <c r="F10" s="428" t="s">
        <v>117</v>
      </c>
      <c r="G10" s="429" t="s">
        <v>117</v>
      </c>
      <c r="H10" s="430" t="s">
        <v>117</v>
      </c>
      <c r="I10" s="428" t="s">
        <v>117</v>
      </c>
      <c r="J10" s="431" t="s">
        <v>117</v>
      </c>
      <c r="K10" s="432" t="s">
        <v>117</v>
      </c>
      <c r="L10" s="433" t="s">
        <v>117</v>
      </c>
      <c r="M10" s="434" t="s">
        <v>117</v>
      </c>
      <c r="N10" s="435" t="s">
        <v>117</v>
      </c>
      <c r="O10" s="434" t="s">
        <v>117</v>
      </c>
    </row>
    <row r="11" spans="1:15" ht="19.95" customHeight="1" thickTop="1" x14ac:dyDescent="0.3">
      <c r="A11" s="439">
        <v>44927</v>
      </c>
      <c r="B11" s="402"/>
      <c r="C11" s="403"/>
      <c r="D11" s="404"/>
      <c r="E11" s="402"/>
      <c r="F11" s="403"/>
      <c r="G11" s="404"/>
      <c r="H11" s="402"/>
      <c r="I11" s="403"/>
      <c r="J11" s="404"/>
      <c r="K11" s="402"/>
      <c r="L11" s="403"/>
      <c r="M11" s="436"/>
      <c r="N11" s="403"/>
      <c r="O11" s="411"/>
    </row>
    <row r="12" spans="1:15" ht="19.95" customHeight="1" x14ac:dyDescent="0.3">
      <c r="A12" s="440">
        <v>44958</v>
      </c>
      <c r="B12" s="405"/>
      <c r="C12" s="406"/>
      <c r="D12" s="407"/>
      <c r="E12" s="405"/>
      <c r="F12" s="406"/>
      <c r="G12" s="407"/>
      <c r="H12" s="405"/>
      <c r="I12" s="406"/>
      <c r="J12" s="407"/>
      <c r="K12" s="405"/>
      <c r="L12" s="406"/>
      <c r="M12" s="437"/>
      <c r="N12" s="406"/>
      <c r="O12" s="412"/>
    </row>
    <row r="13" spans="1:15" ht="19.95" customHeight="1" x14ac:dyDescent="0.3">
      <c r="A13" s="440">
        <v>44986</v>
      </c>
      <c r="B13" s="405"/>
      <c r="C13" s="406"/>
      <c r="D13" s="407"/>
      <c r="E13" s="405"/>
      <c r="F13" s="406"/>
      <c r="G13" s="407"/>
      <c r="H13" s="405"/>
      <c r="I13" s="406"/>
      <c r="J13" s="407"/>
      <c r="K13" s="405"/>
      <c r="L13" s="406"/>
      <c r="M13" s="437"/>
      <c r="N13" s="406"/>
      <c r="O13" s="412"/>
    </row>
    <row r="14" spans="1:15" ht="19.95" customHeight="1" x14ac:dyDescent="0.3">
      <c r="A14" s="440">
        <v>45017</v>
      </c>
      <c r="B14" s="405"/>
      <c r="C14" s="406"/>
      <c r="D14" s="407"/>
      <c r="E14" s="405"/>
      <c r="F14" s="406"/>
      <c r="G14" s="407"/>
      <c r="H14" s="405"/>
      <c r="I14" s="406"/>
      <c r="J14" s="407"/>
      <c r="K14" s="405"/>
      <c r="L14" s="406"/>
      <c r="M14" s="437"/>
      <c r="N14" s="406"/>
      <c r="O14" s="412"/>
    </row>
    <row r="15" spans="1:15" ht="19.95" customHeight="1" x14ac:dyDescent="0.3">
      <c r="A15" s="440">
        <v>45047</v>
      </c>
      <c r="B15" s="405"/>
      <c r="C15" s="406"/>
      <c r="D15" s="407"/>
      <c r="E15" s="405"/>
      <c r="F15" s="406"/>
      <c r="G15" s="407"/>
      <c r="H15" s="405"/>
      <c r="I15" s="406"/>
      <c r="J15" s="407"/>
      <c r="K15" s="405"/>
      <c r="L15" s="406"/>
      <c r="M15" s="437"/>
      <c r="N15" s="406"/>
      <c r="O15" s="412"/>
    </row>
    <row r="16" spans="1:15" ht="19.95" customHeight="1" x14ac:dyDescent="0.3">
      <c r="A16" s="440">
        <v>45078</v>
      </c>
      <c r="B16" s="405"/>
      <c r="C16" s="406"/>
      <c r="D16" s="407"/>
      <c r="E16" s="405"/>
      <c r="F16" s="406"/>
      <c r="G16" s="407"/>
      <c r="H16" s="405"/>
      <c r="I16" s="406"/>
      <c r="J16" s="407"/>
      <c r="K16" s="405"/>
      <c r="L16" s="406"/>
      <c r="M16" s="437"/>
      <c r="N16" s="406"/>
      <c r="O16" s="412"/>
    </row>
    <row r="17" spans="1:1024" ht="19.95" customHeight="1" x14ac:dyDescent="0.3">
      <c r="A17" s="440">
        <v>45108</v>
      </c>
      <c r="B17" s="405"/>
      <c r="C17" s="406"/>
      <c r="D17" s="407"/>
      <c r="E17" s="405"/>
      <c r="F17" s="406"/>
      <c r="G17" s="407"/>
      <c r="H17" s="405"/>
      <c r="I17" s="406"/>
      <c r="J17" s="407"/>
      <c r="K17" s="405"/>
      <c r="L17" s="406"/>
      <c r="M17" s="437"/>
      <c r="N17" s="406"/>
      <c r="O17" s="412"/>
    </row>
    <row r="18" spans="1:1024" ht="19.95" customHeight="1" x14ac:dyDescent="0.3">
      <c r="A18" s="440">
        <v>45139</v>
      </c>
      <c r="B18" s="405"/>
      <c r="C18" s="406"/>
      <c r="D18" s="407"/>
      <c r="E18" s="405"/>
      <c r="F18" s="406"/>
      <c r="G18" s="407"/>
      <c r="H18" s="405"/>
      <c r="I18" s="406"/>
      <c r="J18" s="407"/>
      <c r="K18" s="405"/>
      <c r="L18" s="406"/>
      <c r="M18" s="437"/>
      <c r="N18" s="406"/>
      <c r="O18" s="412"/>
    </row>
    <row r="19" spans="1:1024" ht="19.95" customHeight="1" x14ac:dyDescent="0.3">
      <c r="A19" s="440">
        <v>45170</v>
      </c>
      <c r="B19" s="405"/>
      <c r="C19" s="406"/>
      <c r="D19" s="407"/>
      <c r="E19" s="405"/>
      <c r="F19" s="406"/>
      <c r="G19" s="407"/>
      <c r="H19" s="405"/>
      <c r="I19" s="406"/>
      <c r="J19" s="407"/>
      <c r="K19" s="405"/>
      <c r="L19" s="406"/>
      <c r="M19" s="437"/>
      <c r="N19" s="406"/>
      <c r="O19" s="412"/>
    </row>
    <row r="20" spans="1:1024" ht="19.95" customHeight="1" x14ac:dyDescent="0.3">
      <c r="A20" s="440">
        <v>45200</v>
      </c>
      <c r="B20" s="405"/>
      <c r="C20" s="406"/>
      <c r="D20" s="407"/>
      <c r="E20" s="405"/>
      <c r="F20" s="406"/>
      <c r="G20" s="407"/>
      <c r="H20" s="405"/>
      <c r="I20" s="406"/>
      <c r="J20" s="407"/>
      <c r="K20" s="405"/>
      <c r="L20" s="406"/>
      <c r="M20" s="437"/>
      <c r="N20" s="406"/>
      <c r="O20" s="412"/>
    </row>
    <row r="21" spans="1:1024" ht="19.95" customHeight="1" x14ac:dyDescent="0.3">
      <c r="A21" s="440">
        <v>45231</v>
      </c>
      <c r="B21" s="405"/>
      <c r="C21" s="406"/>
      <c r="D21" s="407"/>
      <c r="E21" s="405"/>
      <c r="F21" s="406"/>
      <c r="G21" s="407"/>
      <c r="H21" s="405"/>
      <c r="I21" s="406"/>
      <c r="J21" s="407"/>
      <c r="K21" s="405"/>
      <c r="L21" s="406"/>
      <c r="M21" s="437"/>
      <c r="N21" s="406"/>
      <c r="O21" s="412"/>
    </row>
    <row r="22" spans="1:1024" ht="19.95" customHeight="1" thickBot="1" x14ac:dyDescent="0.35">
      <c r="A22" s="441">
        <v>45261</v>
      </c>
      <c r="B22" s="408"/>
      <c r="C22" s="409"/>
      <c r="D22" s="410"/>
      <c r="E22" s="408"/>
      <c r="F22" s="409"/>
      <c r="G22" s="410"/>
      <c r="H22" s="408"/>
      <c r="I22" s="409"/>
      <c r="J22" s="410"/>
      <c r="K22" s="408"/>
      <c r="L22" s="409"/>
      <c r="M22" s="438"/>
      <c r="N22" s="409"/>
      <c r="O22" s="413"/>
    </row>
    <row r="23" spans="1:1024" ht="19.95" customHeight="1" thickTop="1" x14ac:dyDescent="0.3">
      <c r="A23" s="451" t="s">
        <v>11</v>
      </c>
      <c r="B23" s="442">
        <f t="shared" ref="B23:D23" si="0">SUM(B11:B22)</f>
        <v>0</v>
      </c>
      <c r="C23" s="443">
        <f t="shared" si="0"/>
        <v>0</v>
      </c>
      <c r="D23" s="414">
        <f t="shared" si="0"/>
        <v>0</v>
      </c>
      <c r="E23" s="442">
        <f t="shared" ref="E23:M23" si="1">SUM(E11:E22)</f>
        <v>0</v>
      </c>
      <c r="F23" s="443">
        <f t="shared" si="1"/>
        <v>0</v>
      </c>
      <c r="G23" s="414">
        <f t="shared" si="1"/>
        <v>0</v>
      </c>
      <c r="H23" s="442">
        <f t="shared" si="1"/>
        <v>0</v>
      </c>
      <c r="I23" s="443">
        <f t="shared" si="1"/>
        <v>0</v>
      </c>
      <c r="J23" s="414">
        <f t="shared" si="1"/>
        <v>0</v>
      </c>
      <c r="K23" s="442">
        <f t="shared" si="1"/>
        <v>0</v>
      </c>
      <c r="L23" s="443">
        <f t="shared" si="1"/>
        <v>0</v>
      </c>
      <c r="M23" s="414">
        <f t="shared" si="1"/>
        <v>0</v>
      </c>
      <c r="N23" s="442">
        <f t="shared" ref="N23:O23" si="2">SUM(N11:N22)</f>
        <v>0</v>
      </c>
      <c r="O23" s="448">
        <f t="shared" si="2"/>
        <v>0</v>
      </c>
    </row>
    <row r="24" spans="1:1024" ht="19.95" customHeight="1" x14ac:dyDescent="0.3">
      <c r="A24" s="452" t="s">
        <v>12</v>
      </c>
      <c r="B24" s="444" t="e">
        <f t="shared" ref="B24:D24" si="3">AVERAGE(B11:B22)</f>
        <v>#DIV/0!</v>
      </c>
      <c r="C24" s="445" t="e">
        <f t="shared" si="3"/>
        <v>#DIV/0!</v>
      </c>
      <c r="D24" s="400" t="e">
        <f t="shared" si="3"/>
        <v>#DIV/0!</v>
      </c>
      <c r="E24" s="444" t="e">
        <f t="shared" ref="E24:L24" si="4">AVERAGE(E11:E22)</f>
        <v>#DIV/0!</v>
      </c>
      <c r="F24" s="445" t="e">
        <f t="shared" si="4"/>
        <v>#DIV/0!</v>
      </c>
      <c r="G24" s="400" t="e">
        <f t="shared" si="4"/>
        <v>#DIV/0!</v>
      </c>
      <c r="H24" s="444" t="e">
        <f t="shared" si="4"/>
        <v>#DIV/0!</v>
      </c>
      <c r="I24" s="445" t="e">
        <f t="shared" si="4"/>
        <v>#DIV/0!</v>
      </c>
      <c r="J24" s="400" t="e">
        <f t="shared" si="4"/>
        <v>#DIV/0!</v>
      </c>
      <c r="K24" s="444" t="e">
        <f t="shared" si="4"/>
        <v>#DIV/0!</v>
      </c>
      <c r="L24" s="445" t="e">
        <f t="shared" si="4"/>
        <v>#DIV/0!</v>
      </c>
      <c r="M24" s="400" t="e">
        <f t="shared" ref="M24:O24" si="5">AVERAGE(M11:M22)</f>
        <v>#DIV/0!</v>
      </c>
      <c r="N24" s="444" t="e">
        <f t="shared" si="5"/>
        <v>#DIV/0!</v>
      </c>
      <c r="O24" s="449" t="e">
        <f t="shared" si="5"/>
        <v>#DIV/0!</v>
      </c>
    </row>
    <row r="25" spans="1:1024" ht="19.95" customHeight="1" x14ac:dyDescent="0.3">
      <c r="A25" s="453" t="s">
        <v>13</v>
      </c>
      <c r="B25" s="444">
        <f t="shared" ref="B25:D25" si="6">MAX(B11:B22)</f>
        <v>0</v>
      </c>
      <c r="C25" s="445">
        <f t="shared" si="6"/>
        <v>0</v>
      </c>
      <c r="D25" s="400">
        <f t="shared" si="6"/>
        <v>0</v>
      </c>
      <c r="E25" s="444">
        <f t="shared" ref="E25:L25" si="7">MAX(E11:E22)</f>
        <v>0</v>
      </c>
      <c r="F25" s="445">
        <f t="shared" si="7"/>
        <v>0</v>
      </c>
      <c r="G25" s="400">
        <f t="shared" si="7"/>
        <v>0</v>
      </c>
      <c r="H25" s="444">
        <f t="shared" si="7"/>
        <v>0</v>
      </c>
      <c r="I25" s="445">
        <f t="shared" si="7"/>
        <v>0</v>
      </c>
      <c r="J25" s="400">
        <f t="shared" si="7"/>
        <v>0</v>
      </c>
      <c r="K25" s="444">
        <f t="shared" si="7"/>
        <v>0</v>
      </c>
      <c r="L25" s="445">
        <f t="shared" si="7"/>
        <v>0</v>
      </c>
      <c r="M25" s="400">
        <f t="shared" ref="M25:O25" si="8">MAX(M11:M22)</f>
        <v>0</v>
      </c>
      <c r="N25" s="444">
        <f t="shared" si="8"/>
        <v>0</v>
      </c>
      <c r="O25" s="449">
        <f t="shared" si="8"/>
        <v>0</v>
      </c>
    </row>
    <row r="26" spans="1:1024" ht="19.95" customHeight="1" thickBot="1" x14ac:dyDescent="0.35">
      <c r="A26" s="454" t="s">
        <v>14</v>
      </c>
      <c r="B26" s="446">
        <f t="shared" ref="B26:D26" si="9">MIN(B11:B22)</f>
        <v>0</v>
      </c>
      <c r="C26" s="447">
        <f t="shared" si="9"/>
        <v>0</v>
      </c>
      <c r="D26" s="401">
        <f t="shared" si="9"/>
        <v>0</v>
      </c>
      <c r="E26" s="446">
        <f t="shared" ref="E26:L26" si="10">MIN(E11:E22)</f>
        <v>0</v>
      </c>
      <c r="F26" s="447">
        <f t="shared" si="10"/>
        <v>0</v>
      </c>
      <c r="G26" s="401">
        <f t="shared" si="10"/>
        <v>0</v>
      </c>
      <c r="H26" s="446">
        <f t="shared" si="10"/>
        <v>0</v>
      </c>
      <c r="I26" s="447">
        <f t="shared" si="10"/>
        <v>0</v>
      </c>
      <c r="J26" s="401">
        <f t="shared" si="10"/>
        <v>0</v>
      </c>
      <c r="K26" s="446">
        <f t="shared" si="10"/>
        <v>0</v>
      </c>
      <c r="L26" s="447">
        <f t="shared" si="10"/>
        <v>0</v>
      </c>
      <c r="M26" s="401">
        <f t="shared" ref="M26:O26" si="11">MIN(M11:M22)</f>
        <v>0</v>
      </c>
      <c r="N26" s="446">
        <f t="shared" si="11"/>
        <v>0</v>
      </c>
      <c r="O26" s="450">
        <f t="shared" si="11"/>
        <v>0</v>
      </c>
    </row>
    <row r="27" spans="1:1024" ht="19.95" customHeight="1" thickTop="1" thickBot="1" x14ac:dyDescent="0.35">
      <c r="B27" s="278"/>
      <c r="C27" s="278"/>
      <c r="D27" s="278"/>
      <c r="E27" s="278"/>
      <c r="F27" s="278"/>
      <c r="G27" s="278"/>
      <c r="H27" s="278"/>
      <c r="I27" s="278"/>
      <c r="J27" s="278"/>
      <c r="K27" s="278"/>
      <c r="L27" s="278"/>
      <c r="M27" s="278"/>
      <c r="N27" s="278"/>
      <c r="O27" s="278"/>
    </row>
    <row r="28" spans="1:1024" ht="19.95" customHeight="1" thickTop="1" thickBot="1" x14ac:dyDescent="0.35">
      <c r="A28" s="274"/>
      <c r="B28" s="456" t="s">
        <v>162</v>
      </c>
      <c r="C28" s="455"/>
    </row>
    <row r="29" spans="1:1024" ht="19.95" customHeight="1" thickTop="1" thickBot="1" x14ac:dyDescent="0.35">
      <c r="A29" s="274"/>
      <c r="B29" s="712" t="s">
        <v>164</v>
      </c>
      <c r="C29" s="727"/>
      <c r="D29" s="714"/>
      <c r="E29" s="712" t="s">
        <v>165</v>
      </c>
      <c r="F29" s="713"/>
      <c r="G29" s="714"/>
      <c r="H29" s="712" t="s">
        <v>166</v>
      </c>
      <c r="I29" s="713"/>
      <c r="J29" s="714"/>
      <c r="AMF29" s="277"/>
      <c r="AMG29" s="277"/>
      <c r="AMH29" s="277"/>
      <c r="AMI29" s="277"/>
      <c r="AMJ29" s="277"/>
    </row>
    <row r="30" spans="1:1024" ht="19.95" customHeight="1" thickTop="1" x14ac:dyDescent="0.3">
      <c r="B30" s="721" t="s">
        <v>79</v>
      </c>
      <c r="C30" s="723" t="s">
        <v>66</v>
      </c>
      <c r="D30" s="725" t="s">
        <v>140</v>
      </c>
      <c r="E30" s="721" t="s">
        <v>79</v>
      </c>
      <c r="F30" s="723" t="s">
        <v>66</v>
      </c>
      <c r="G30" s="725" t="s">
        <v>140</v>
      </c>
      <c r="H30" s="721" t="s">
        <v>79</v>
      </c>
      <c r="I30" s="723" t="s">
        <v>66</v>
      </c>
      <c r="J30" s="725" t="s">
        <v>140</v>
      </c>
      <c r="K30" s="735"/>
      <c r="L30" s="735"/>
      <c r="M30" s="734"/>
      <c r="AMF30" s="277"/>
      <c r="AMG30" s="277"/>
      <c r="AMH30" s="277"/>
      <c r="AMI30" s="277"/>
      <c r="AMJ30" s="277"/>
    </row>
    <row r="31" spans="1:1024" ht="19.95" customHeight="1" x14ac:dyDescent="0.3">
      <c r="A31" s="274"/>
      <c r="B31" s="722" t="s">
        <v>79</v>
      </c>
      <c r="C31" s="724" t="s">
        <v>66</v>
      </c>
      <c r="D31" s="726"/>
      <c r="E31" s="722" t="s">
        <v>79</v>
      </c>
      <c r="F31" s="724" t="s">
        <v>66</v>
      </c>
      <c r="G31" s="726"/>
      <c r="H31" s="722" t="s">
        <v>79</v>
      </c>
      <c r="I31" s="724" t="s">
        <v>66</v>
      </c>
      <c r="J31" s="726"/>
      <c r="K31" s="735"/>
      <c r="L31" s="735"/>
      <c r="M31" s="734"/>
      <c r="AMF31" s="277"/>
      <c r="AMG31" s="277"/>
      <c r="AMH31" s="277"/>
      <c r="AMI31" s="277"/>
      <c r="AMJ31" s="277"/>
    </row>
    <row r="32" spans="1:1024" ht="19.95" customHeight="1" x14ac:dyDescent="0.3">
      <c r="A32" s="275"/>
      <c r="B32" s="722"/>
      <c r="C32" s="724"/>
      <c r="D32" s="726"/>
      <c r="E32" s="722"/>
      <c r="F32" s="724"/>
      <c r="G32" s="726"/>
      <c r="H32" s="722"/>
      <c r="I32" s="724"/>
      <c r="J32" s="726"/>
      <c r="K32" s="735"/>
      <c r="L32" s="735"/>
      <c r="M32" s="734"/>
      <c r="N32" s="275"/>
      <c r="O32" s="275"/>
      <c r="P32" s="275"/>
      <c r="Q32" s="275"/>
      <c r="R32" s="275"/>
      <c r="S32" s="275"/>
      <c r="T32" s="275"/>
      <c r="U32" s="275"/>
      <c r="V32" s="275"/>
      <c r="W32" s="275"/>
      <c r="X32" s="275"/>
      <c r="Y32" s="275"/>
      <c r="Z32" s="275"/>
      <c r="AA32" s="275"/>
      <c r="AB32" s="275"/>
      <c r="AC32" s="275"/>
      <c r="AD32" s="275"/>
      <c r="AE32" s="275"/>
      <c r="AF32" s="275"/>
      <c r="AG32" s="275"/>
      <c r="AH32" s="275"/>
      <c r="AI32" s="275"/>
      <c r="AJ32" s="275"/>
      <c r="AK32" s="275"/>
      <c r="AL32" s="275"/>
      <c r="AM32" s="275"/>
      <c r="AN32" s="275"/>
      <c r="AO32" s="275"/>
      <c r="AP32" s="275"/>
      <c r="AQ32" s="275"/>
      <c r="AR32" s="275"/>
      <c r="AS32" s="275"/>
      <c r="AT32" s="275"/>
      <c r="AU32" s="275"/>
      <c r="AV32" s="275"/>
      <c r="AW32" s="275"/>
      <c r="AX32" s="275"/>
      <c r="AY32" s="275"/>
      <c r="AZ32" s="275"/>
      <c r="BA32" s="275"/>
      <c r="BB32" s="275"/>
      <c r="BC32" s="275"/>
      <c r="BD32" s="275"/>
      <c r="BE32" s="275"/>
      <c r="BF32" s="275"/>
      <c r="BG32" s="275"/>
      <c r="BH32" s="275"/>
      <c r="BI32" s="275"/>
      <c r="BJ32" s="275"/>
      <c r="BK32" s="275"/>
      <c r="BL32" s="275"/>
      <c r="BM32" s="275"/>
      <c r="BN32" s="275"/>
      <c r="BO32" s="275"/>
      <c r="BP32" s="275"/>
      <c r="BQ32" s="275"/>
      <c r="BR32" s="275"/>
      <c r="BS32" s="275"/>
      <c r="BT32" s="275"/>
      <c r="BU32" s="275"/>
      <c r="BV32" s="275"/>
      <c r="BW32" s="275"/>
      <c r="BX32" s="275"/>
      <c r="BY32" s="275"/>
      <c r="BZ32" s="275"/>
      <c r="CA32" s="275"/>
      <c r="CB32" s="275"/>
      <c r="CC32" s="275"/>
      <c r="CD32" s="275"/>
      <c r="CE32" s="275"/>
      <c r="CF32" s="275"/>
      <c r="CG32" s="275"/>
      <c r="CH32" s="275"/>
      <c r="CI32" s="275"/>
      <c r="CJ32" s="275"/>
      <c r="CK32" s="275"/>
      <c r="CL32" s="275"/>
      <c r="CM32" s="275"/>
      <c r="CN32" s="275"/>
      <c r="CO32" s="275"/>
      <c r="CP32" s="275"/>
      <c r="CQ32" s="275"/>
      <c r="CR32" s="275"/>
      <c r="CS32" s="275"/>
      <c r="CT32" s="275"/>
      <c r="CU32" s="275"/>
      <c r="CV32" s="275"/>
      <c r="CW32" s="275"/>
      <c r="CX32" s="275"/>
      <c r="CY32" s="275"/>
      <c r="CZ32" s="275"/>
      <c r="DA32" s="275"/>
      <c r="DB32" s="275"/>
      <c r="DC32" s="275"/>
      <c r="DD32" s="275"/>
      <c r="DE32" s="275"/>
      <c r="DF32" s="275"/>
      <c r="DG32" s="275"/>
      <c r="DH32" s="275"/>
      <c r="DI32" s="275"/>
      <c r="DJ32" s="275"/>
      <c r="DK32" s="275"/>
      <c r="DL32" s="275"/>
      <c r="DM32" s="275"/>
      <c r="DN32" s="275"/>
      <c r="DO32" s="275"/>
      <c r="DP32" s="275"/>
      <c r="DQ32" s="275"/>
      <c r="DR32" s="275"/>
      <c r="DS32" s="275"/>
      <c r="DT32" s="275"/>
      <c r="DU32" s="275"/>
      <c r="DV32" s="275"/>
      <c r="DW32" s="275"/>
      <c r="DX32" s="275"/>
      <c r="DY32" s="275"/>
      <c r="DZ32" s="275"/>
      <c r="EA32" s="275"/>
      <c r="EB32" s="275"/>
      <c r="EC32" s="275"/>
      <c r="ED32" s="275"/>
      <c r="EE32" s="275"/>
      <c r="EF32" s="275"/>
      <c r="EG32" s="275"/>
      <c r="EH32" s="275"/>
      <c r="EI32" s="275"/>
      <c r="EJ32" s="275"/>
      <c r="EK32" s="275"/>
      <c r="EL32" s="275"/>
      <c r="EM32" s="275"/>
      <c r="EN32" s="275"/>
      <c r="EO32" s="275"/>
      <c r="EP32" s="275"/>
      <c r="EQ32" s="275"/>
      <c r="ER32" s="275"/>
      <c r="ES32" s="275"/>
      <c r="ET32" s="275"/>
      <c r="EU32" s="275"/>
      <c r="EV32" s="275"/>
      <c r="EW32" s="275"/>
      <c r="EX32" s="275"/>
      <c r="EY32" s="275"/>
      <c r="EZ32" s="275"/>
      <c r="FA32" s="275"/>
      <c r="FB32" s="275"/>
      <c r="FC32" s="275"/>
      <c r="FD32" s="275"/>
      <c r="FE32" s="275"/>
      <c r="FF32" s="275"/>
      <c r="FG32" s="275"/>
      <c r="FH32" s="275"/>
      <c r="FI32" s="275"/>
      <c r="FJ32" s="275"/>
      <c r="FK32" s="275"/>
      <c r="FL32" s="275"/>
      <c r="FM32" s="275"/>
      <c r="FN32" s="275"/>
      <c r="FO32" s="275"/>
      <c r="FP32" s="275"/>
      <c r="FQ32" s="275"/>
      <c r="FR32" s="275"/>
      <c r="FS32" s="275"/>
      <c r="FT32" s="275"/>
      <c r="FU32" s="275"/>
      <c r="FV32" s="275"/>
      <c r="FW32" s="275"/>
      <c r="FX32" s="275"/>
      <c r="FY32" s="275"/>
      <c r="FZ32" s="275"/>
      <c r="GA32" s="275"/>
      <c r="GB32" s="275"/>
      <c r="GC32" s="275"/>
      <c r="GD32" s="275"/>
      <c r="GE32" s="275"/>
      <c r="GF32" s="275"/>
      <c r="GG32" s="275"/>
      <c r="GH32" s="275"/>
      <c r="GI32" s="275"/>
      <c r="GJ32" s="275"/>
      <c r="GK32" s="275"/>
      <c r="GL32" s="275"/>
      <c r="GM32" s="275"/>
      <c r="GN32" s="275"/>
      <c r="GO32" s="275"/>
      <c r="GP32" s="275"/>
      <c r="GQ32" s="275"/>
      <c r="GR32" s="275"/>
      <c r="GS32" s="275"/>
      <c r="GT32" s="275"/>
      <c r="GU32" s="275"/>
      <c r="GV32" s="275"/>
      <c r="GW32" s="275"/>
      <c r="GX32" s="275"/>
      <c r="GY32" s="275"/>
      <c r="GZ32" s="275"/>
      <c r="HA32" s="275"/>
      <c r="HB32" s="275"/>
      <c r="HC32" s="275"/>
      <c r="HD32" s="275"/>
      <c r="HE32" s="275"/>
      <c r="HF32" s="275"/>
      <c r="HG32" s="275"/>
      <c r="HH32" s="275"/>
      <c r="HI32" s="275"/>
      <c r="HJ32" s="275"/>
      <c r="HK32" s="275"/>
      <c r="HL32" s="275"/>
      <c r="HM32" s="275"/>
      <c r="HN32" s="275"/>
      <c r="HO32" s="275"/>
      <c r="HP32" s="275"/>
      <c r="HQ32" s="275"/>
      <c r="HR32" s="275"/>
      <c r="HS32" s="275"/>
      <c r="HT32" s="275"/>
      <c r="HU32" s="275"/>
      <c r="HV32" s="275"/>
      <c r="HW32" s="275"/>
      <c r="HX32" s="275"/>
      <c r="HY32" s="275"/>
      <c r="HZ32" s="275"/>
      <c r="IA32" s="275"/>
      <c r="IB32" s="275"/>
      <c r="IC32" s="275"/>
      <c r="ID32" s="275"/>
      <c r="IE32" s="275"/>
      <c r="IF32" s="275"/>
      <c r="IG32" s="275"/>
      <c r="IH32" s="275"/>
      <c r="II32" s="275"/>
      <c r="IJ32" s="275"/>
      <c r="IK32" s="275"/>
      <c r="IL32" s="275"/>
      <c r="IM32" s="275"/>
      <c r="IN32" s="275"/>
      <c r="IO32" s="275"/>
      <c r="IP32" s="275"/>
      <c r="IQ32" s="275"/>
      <c r="IR32" s="275"/>
      <c r="IS32" s="275"/>
      <c r="IT32" s="275"/>
      <c r="IU32" s="275"/>
      <c r="IV32" s="275"/>
      <c r="IW32" s="275"/>
      <c r="IX32" s="275"/>
      <c r="IY32" s="275"/>
      <c r="IZ32" s="275"/>
      <c r="JA32" s="275"/>
      <c r="JB32" s="275"/>
      <c r="JC32" s="275"/>
      <c r="JD32" s="275"/>
      <c r="JE32" s="275"/>
      <c r="JF32" s="275"/>
      <c r="JG32" s="275"/>
      <c r="JH32" s="275"/>
      <c r="JI32" s="275"/>
      <c r="JJ32" s="275"/>
      <c r="JK32" s="275"/>
      <c r="JL32" s="275"/>
      <c r="JM32" s="275"/>
      <c r="JN32" s="275"/>
      <c r="JO32" s="275"/>
      <c r="JP32" s="275"/>
      <c r="JQ32" s="275"/>
      <c r="JR32" s="275"/>
      <c r="JS32" s="275"/>
      <c r="JT32" s="275"/>
      <c r="JU32" s="275"/>
      <c r="JV32" s="275"/>
      <c r="JW32" s="275"/>
      <c r="JX32" s="275"/>
      <c r="JY32" s="275"/>
      <c r="JZ32" s="275"/>
      <c r="KA32" s="275"/>
      <c r="KB32" s="275"/>
      <c r="KC32" s="275"/>
      <c r="KD32" s="275"/>
      <c r="KE32" s="275"/>
      <c r="KF32" s="275"/>
      <c r="KG32" s="275"/>
      <c r="KH32" s="275"/>
      <c r="KI32" s="275"/>
      <c r="KJ32" s="275"/>
      <c r="KK32" s="275"/>
      <c r="KL32" s="275"/>
      <c r="KM32" s="275"/>
      <c r="KN32" s="275"/>
      <c r="KO32" s="275"/>
      <c r="KP32" s="275"/>
      <c r="KQ32" s="275"/>
      <c r="KR32" s="275"/>
      <c r="KS32" s="275"/>
      <c r="KT32" s="275"/>
      <c r="KU32" s="275"/>
      <c r="KV32" s="275"/>
      <c r="KW32" s="275"/>
      <c r="KX32" s="275"/>
      <c r="KY32" s="275"/>
      <c r="KZ32" s="275"/>
      <c r="LA32" s="275"/>
      <c r="LB32" s="275"/>
      <c r="LC32" s="275"/>
      <c r="LD32" s="275"/>
      <c r="LE32" s="275"/>
      <c r="LF32" s="275"/>
      <c r="LG32" s="275"/>
      <c r="LH32" s="275"/>
      <c r="LI32" s="275"/>
      <c r="LJ32" s="275"/>
      <c r="LK32" s="275"/>
      <c r="LL32" s="275"/>
      <c r="LM32" s="275"/>
      <c r="LN32" s="275"/>
      <c r="LO32" s="275"/>
      <c r="LP32" s="275"/>
      <c r="LQ32" s="275"/>
      <c r="LR32" s="275"/>
      <c r="LS32" s="275"/>
      <c r="LT32" s="275"/>
      <c r="LU32" s="275"/>
      <c r="LV32" s="275"/>
      <c r="LW32" s="275"/>
      <c r="LX32" s="275"/>
      <c r="LY32" s="275"/>
      <c r="LZ32" s="275"/>
      <c r="MA32" s="275"/>
      <c r="MB32" s="275"/>
      <c r="MC32" s="275"/>
      <c r="MD32" s="275"/>
      <c r="ME32" s="275"/>
      <c r="MF32" s="275"/>
      <c r="MG32" s="275"/>
      <c r="MH32" s="275"/>
      <c r="MI32" s="275"/>
      <c r="MJ32" s="275"/>
      <c r="MK32" s="275"/>
      <c r="ML32" s="275"/>
      <c r="MM32" s="275"/>
      <c r="MN32" s="275"/>
      <c r="MO32" s="275"/>
      <c r="MP32" s="275"/>
      <c r="MQ32" s="275"/>
      <c r="MR32" s="275"/>
      <c r="MS32" s="275"/>
      <c r="MT32" s="275"/>
      <c r="MU32" s="275"/>
      <c r="MV32" s="275"/>
      <c r="MW32" s="275"/>
      <c r="MX32" s="275"/>
      <c r="MY32" s="275"/>
      <c r="MZ32" s="275"/>
      <c r="NA32" s="275"/>
      <c r="NB32" s="275"/>
      <c r="NC32" s="275"/>
      <c r="ND32" s="275"/>
      <c r="NE32" s="275"/>
      <c r="NF32" s="275"/>
      <c r="NG32" s="275"/>
      <c r="NH32" s="275"/>
      <c r="NI32" s="275"/>
      <c r="NJ32" s="275"/>
      <c r="NK32" s="275"/>
      <c r="NL32" s="275"/>
      <c r="NM32" s="275"/>
      <c r="NN32" s="275"/>
      <c r="NO32" s="275"/>
      <c r="NP32" s="275"/>
      <c r="NQ32" s="275"/>
      <c r="NR32" s="275"/>
      <c r="NS32" s="275"/>
      <c r="NT32" s="275"/>
      <c r="NU32" s="275"/>
      <c r="NV32" s="275"/>
      <c r="NW32" s="275"/>
      <c r="NX32" s="275"/>
      <c r="NY32" s="275"/>
      <c r="NZ32" s="275"/>
      <c r="OA32" s="275"/>
      <c r="OB32" s="275"/>
      <c r="OC32" s="275"/>
      <c r="OD32" s="275"/>
      <c r="OE32" s="275"/>
      <c r="OF32" s="275"/>
      <c r="OG32" s="275"/>
      <c r="OH32" s="275"/>
      <c r="OI32" s="275"/>
      <c r="OJ32" s="275"/>
      <c r="OK32" s="275"/>
      <c r="OL32" s="275"/>
      <c r="OM32" s="275"/>
      <c r="ON32" s="275"/>
      <c r="OO32" s="275"/>
      <c r="OP32" s="275"/>
      <c r="OQ32" s="275"/>
      <c r="OR32" s="275"/>
      <c r="OS32" s="275"/>
      <c r="OT32" s="275"/>
      <c r="OU32" s="275"/>
      <c r="OV32" s="275"/>
      <c r="OW32" s="275"/>
      <c r="OX32" s="275"/>
      <c r="OY32" s="275"/>
      <c r="OZ32" s="275"/>
      <c r="PA32" s="275"/>
      <c r="PB32" s="275"/>
      <c r="PC32" s="275"/>
      <c r="PD32" s="275"/>
      <c r="PE32" s="275"/>
      <c r="PF32" s="275"/>
      <c r="PG32" s="275"/>
      <c r="PH32" s="275"/>
      <c r="PI32" s="275"/>
      <c r="PJ32" s="275"/>
      <c r="PK32" s="275"/>
      <c r="PL32" s="275"/>
      <c r="PM32" s="275"/>
      <c r="PN32" s="275"/>
      <c r="PO32" s="275"/>
      <c r="PP32" s="275"/>
      <c r="PQ32" s="275"/>
      <c r="PR32" s="275"/>
      <c r="PS32" s="275"/>
      <c r="PT32" s="275"/>
      <c r="PU32" s="275"/>
      <c r="PV32" s="275"/>
      <c r="PW32" s="275"/>
      <c r="PX32" s="275"/>
      <c r="PY32" s="275"/>
      <c r="PZ32" s="275"/>
      <c r="QA32" s="275"/>
      <c r="QB32" s="275"/>
      <c r="QC32" s="275"/>
      <c r="QD32" s="275"/>
      <c r="QE32" s="275"/>
      <c r="QF32" s="275"/>
      <c r="QG32" s="275"/>
      <c r="QH32" s="275"/>
      <c r="QI32" s="275"/>
      <c r="QJ32" s="275"/>
      <c r="QK32" s="275"/>
      <c r="QL32" s="275"/>
      <c r="QM32" s="275"/>
      <c r="QN32" s="275"/>
      <c r="QO32" s="275"/>
      <c r="QP32" s="275"/>
      <c r="QQ32" s="275"/>
      <c r="QR32" s="275"/>
      <c r="QS32" s="275"/>
      <c r="QT32" s="275"/>
      <c r="QU32" s="275"/>
      <c r="QV32" s="275"/>
      <c r="QW32" s="275"/>
      <c r="QX32" s="275"/>
      <c r="QY32" s="275"/>
      <c r="QZ32" s="275"/>
      <c r="RA32" s="275"/>
      <c r="RB32" s="275"/>
      <c r="RC32" s="275"/>
      <c r="RD32" s="275"/>
      <c r="RE32" s="275"/>
      <c r="RF32" s="275"/>
      <c r="RG32" s="275"/>
      <c r="RH32" s="275"/>
      <c r="RI32" s="275"/>
      <c r="RJ32" s="275"/>
      <c r="RK32" s="275"/>
      <c r="RL32" s="275"/>
      <c r="RM32" s="275"/>
      <c r="RN32" s="275"/>
      <c r="RO32" s="275"/>
      <c r="RP32" s="275"/>
      <c r="RQ32" s="275"/>
      <c r="RR32" s="275"/>
      <c r="RS32" s="275"/>
      <c r="RT32" s="275"/>
      <c r="RU32" s="275"/>
      <c r="RV32" s="275"/>
      <c r="RW32" s="275"/>
      <c r="RX32" s="275"/>
      <c r="RY32" s="275"/>
      <c r="RZ32" s="275"/>
      <c r="SA32" s="275"/>
      <c r="SB32" s="275"/>
      <c r="SC32" s="275"/>
      <c r="SD32" s="275"/>
      <c r="SE32" s="275"/>
      <c r="SF32" s="275"/>
      <c r="SG32" s="275"/>
      <c r="SH32" s="275"/>
      <c r="SI32" s="275"/>
      <c r="SJ32" s="275"/>
      <c r="SK32" s="275"/>
      <c r="SL32" s="275"/>
      <c r="SM32" s="275"/>
      <c r="SN32" s="275"/>
      <c r="SO32" s="275"/>
      <c r="SP32" s="275"/>
      <c r="SQ32" s="275"/>
      <c r="SR32" s="275"/>
      <c r="SS32" s="275"/>
      <c r="ST32" s="275"/>
      <c r="SU32" s="275"/>
      <c r="SV32" s="275"/>
      <c r="SW32" s="275"/>
      <c r="SX32" s="275"/>
      <c r="SY32" s="275"/>
      <c r="SZ32" s="275"/>
      <c r="TA32" s="275"/>
      <c r="TB32" s="275"/>
      <c r="TC32" s="275"/>
      <c r="TD32" s="275"/>
      <c r="TE32" s="275"/>
      <c r="TF32" s="275"/>
      <c r="TG32" s="275"/>
      <c r="TH32" s="275"/>
      <c r="TI32" s="275"/>
      <c r="TJ32" s="275"/>
      <c r="TK32" s="275"/>
      <c r="TL32" s="275"/>
      <c r="TM32" s="275"/>
      <c r="TN32" s="275"/>
      <c r="TO32" s="275"/>
      <c r="TP32" s="275"/>
      <c r="TQ32" s="275"/>
      <c r="TR32" s="275"/>
      <c r="TS32" s="275"/>
      <c r="TT32" s="275"/>
      <c r="TU32" s="275"/>
      <c r="TV32" s="275"/>
      <c r="TW32" s="275"/>
      <c r="TX32" s="275"/>
      <c r="TY32" s="275"/>
      <c r="TZ32" s="275"/>
      <c r="UA32" s="275"/>
      <c r="UB32" s="275"/>
      <c r="UC32" s="275"/>
      <c r="UD32" s="275"/>
      <c r="UE32" s="275"/>
      <c r="UF32" s="275"/>
      <c r="UG32" s="275"/>
      <c r="UH32" s="275"/>
      <c r="UI32" s="275"/>
      <c r="UJ32" s="275"/>
      <c r="UK32" s="275"/>
      <c r="UL32" s="275"/>
      <c r="UM32" s="275"/>
      <c r="UN32" s="275"/>
      <c r="UO32" s="275"/>
      <c r="UP32" s="275"/>
      <c r="UQ32" s="275"/>
      <c r="UR32" s="275"/>
      <c r="US32" s="275"/>
      <c r="UT32" s="275"/>
      <c r="UU32" s="275"/>
      <c r="UV32" s="275"/>
      <c r="UW32" s="275"/>
      <c r="UX32" s="275"/>
      <c r="UY32" s="275"/>
      <c r="UZ32" s="275"/>
      <c r="VA32" s="275"/>
      <c r="VB32" s="275"/>
      <c r="VC32" s="275"/>
      <c r="VD32" s="275"/>
      <c r="VE32" s="275"/>
      <c r="VF32" s="275"/>
      <c r="VG32" s="275"/>
      <c r="VH32" s="275"/>
      <c r="VI32" s="275"/>
      <c r="VJ32" s="275"/>
      <c r="VK32" s="275"/>
      <c r="VL32" s="275"/>
      <c r="VM32" s="275"/>
      <c r="VN32" s="275"/>
      <c r="VO32" s="275"/>
      <c r="VP32" s="275"/>
      <c r="VQ32" s="275"/>
      <c r="VR32" s="275"/>
      <c r="VS32" s="275"/>
      <c r="VT32" s="275"/>
      <c r="VU32" s="275"/>
      <c r="VV32" s="275"/>
      <c r="VW32" s="275"/>
      <c r="VX32" s="275"/>
      <c r="VY32" s="275"/>
      <c r="VZ32" s="275"/>
      <c r="WA32" s="275"/>
      <c r="WB32" s="275"/>
      <c r="WC32" s="275"/>
      <c r="WD32" s="275"/>
      <c r="WE32" s="275"/>
      <c r="WF32" s="275"/>
      <c r="WG32" s="275"/>
      <c r="WH32" s="275"/>
      <c r="WI32" s="275"/>
      <c r="WJ32" s="275"/>
      <c r="WK32" s="275"/>
      <c r="WL32" s="275"/>
      <c r="WM32" s="275"/>
      <c r="WN32" s="275"/>
      <c r="WO32" s="275"/>
      <c r="WP32" s="275"/>
      <c r="WQ32" s="275"/>
      <c r="WR32" s="275"/>
      <c r="WS32" s="275"/>
      <c r="WT32" s="275"/>
      <c r="WU32" s="275"/>
      <c r="WV32" s="275"/>
      <c r="WW32" s="275"/>
      <c r="WX32" s="275"/>
      <c r="WY32" s="275"/>
      <c r="WZ32" s="275"/>
      <c r="XA32" s="275"/>
      <c r="XB32" s="275"/>
      <c r="XC32" s="275"/>
      <c r="XD32" s="275"/>
      <c r="XE32" s="275"/>
      <c r="XF32" s="275"/>
      <c r="XG32" s="275"/>
      <c r="XH32" s="275"/>
      <c r="XI32" s="275"/>
      <c r="XJ32" s="275"/>
      <c r="XK32" s="275"/>
      <c r="XL32" s="275"/>
      <c r="XM32" s="275"/>
      <c r="XN32" s="275"/>
      <c r="XO32" s="275"/>
      <c r="XP32" s="275"/>
      <c r="XQ32" s="275"/>
      <c r="XR32" s="275"/>
      <c r="XS32" s="275"/>
      <c r="XT32" s="275"/>
      <c r="XU32" s="275"/>
      <c r="XV32" s="275"/>
      <c r="XW32" s="275"/>
      <c r="XX32" s="275"/>
      <c r="XY32" s="275"/>
      <c r="XZ32" s="275"/>
      <c r="YA32" s="275"/>
      <c r="YB32" s="275"/>
      <c r="YC32" s="275"/>
      <c r="YD32" s="275"/>
      <c r="YE32" s="275"/>
      <c r="YF32" s="275"/>
      <c r="YG32" s="275"/>
      <c r="YH32" s="275"/>
      <c r="YI32" s="275"/>
      <c r="YJ32" s="275"/>
      <c r="YK32" s="275"/>
      <c r="YL32" s="275"/>
      <c r="YM32" s="275"/>
      <c r="YN32" s="275"/>
      <c r="YO32" s="275"/>
      <c r="YP32" s="275"/>
      <c r="YQ32" s="275"/>
      <c r="YR32" s="275"/>
      <c r="YS32" s="275"/>
      <c r="YT32" s="275"/>
      <c r="YU32" s="275"/>
      <c r="YV32" s="275"/>
      <c r="YW32" s="275"/>
      <c r="YX32" s="275"/>
      <c r="YY32" s="275"/>
      <c r="YZ32" s="275"/>
      <c r="ZA32" s="275"/>
      <c r="ZB32" s="275"/>
      <c r="ZC32" s="275"/>
      <c r="ZD32" s="275"/>
      <c r="ZE32" s="275"/>
      <c r="ZF32" s="275"/>
      <c r="ZG32" s="275"/>
      <c r="ZH32" s="275"/>
      <c r="ZI32" s="275"/>
      <c r="ZJ32" s="275"/>
      <c r="ZK32" s="275"/>
      <c r="ZL32" s="275"/>
      <c r="ZM32" s="275"/>
      <c r="ZN32" s="275"/>
      <c r="ZO32" s="275"/>
      <c r="ZP32" s="275"/>
      <c r="ZQ32" s="275"/>
      <c r="ZR32" s="275"/>
      <c r="ZS32" s="275"/>
      <c r="ZT32" s="275"/>
      <c r="ZU32" s="275"/>
      <c r="ZV32" s="275"/>
      <c r="ZW32" s="275"/>
      <c r="ZX32" s="275"/>
      <c r="ZY32" s="275"/>
      <c r="ZZ32" s="275"/>
      <c r="AAA32" s="275"/>
      <c r="AAB32" s="275"/>
      <c r="AAC32" s="275"/>
      <c r="AAD32" s="275"/>
      <c r="AAE32" s="275"/>
      <c r="AAF32" s="275"/>
      <c r="AAG32" s="275"/>
      <c r="AAH32" s="275"/>
      <c r="AAI32" s="275"/>
      <c r="AAJ32" s="275"/>
      <c r="AAK32" s="275"/>
      <c r="AAL32" s="275"/>
      <c r="AAM32" s="275"/>
      <c r="AAN32" s="275"/>
      <c r="AAO32" s="275"/>
      <c r="AAP32" s="275"/>
      <c r="AAQ32" s="275"/>
      <c r="AAR32" s="275"/>
      <c r="AAS32" s="275"/>
      <c r="AAT32" s="275"/>
      <c r="AAU32" s="275"/>
      <c r="AAV32" s="275"/>
      <c r="AAW32" s="275"/>
      <c r="AAX32" s="275"/>
      <c r="AAY32" s="275"/>
      <c r="AAZ32" s="275"/>
      <c r="ABA32" s="275"/>
      <c r="ABB32" s="275"/>
      <c r="ABC32" s="275"/>
      <c r="ABD32" s="275"/>
      <c r="ABE32" s="275"/>
      <c r="ABF32" s="275"/>
      <c r="ABG32" s="275"/>
      <c r="ABH32" s="275"/>
      <c r="ABI32" s="275"/>
      <c r="ABJ32" s="275"/>
      <c r="ABK32" s="275"/>
      <c r="ABL32" s="275"/>
      <c r="ABM32" s="275"/>
      <c r="ABN32" s="275"/>
      <c r="ABO32" s="275"/>
      <c r="ABP32" s="275"/>
      <c r="ABQ32" s="275"/>
      <c r="ABR32" s="275"/>
      <c r="ABS32" s="275"/>
      <c r="ABT32" s="275"/>
      <c r="ABU32" s="275"/>
      <c r="ABV32" s="275"/>
      <c r="ABW32" s="275"/>
      <c r="ABX32" s="275"/>
      <c r="ABY32" s="275"/>
      <c r="ABZ32" s="275"/>
      <c r="ACA32" s="275"/>
      <c r="ACB32" s="275"/>
      <c r="ACC32" s="275"/>
      <c r="ACD32" s="275"/>
      <c r="ACE32" s="275"/>
      <c r="ACF32" s="275"/>
      <c r="ACG32" s="275"/>
      <c r="ACH32" s="275"/>
      <c r="ACI32" s="275"/>
      <c r="ACJ32" s="275"/>
      <c r="ACK32" s="275"/>
      <c r="ACL32" s="275"/>
      <c r="ACM32" s="275"/>
      <c r="ACN32" s="275"/>
      <c r="ACO32" s="275"/>
      <c r="ACP32" s="275"/>
      <c r="ACQ32" s="275"/>
      <c r="ACR32" s="275"/>
      <c r="ACS32" s="275"/>
      <c r="ACT32" s="275"/>
      <c r="ACU32" s="275"/>
      <c r="ACV32" s="275"/>
      <c r="ACW32" s="275"/>
      <c r="ACX32" s="275"/>
      <c r="ACY32" s="275"/>
      <c r="ACZ32" s="275"/>
      <c r="ADA32" s="275"/>
      <c r="ADB32" s="275"/>
      <c r="ADC32" s="275"/>
      <c r="ADD32" s="275"/>
      <c r="ADE32" s="275"/>
      <c r="ADF32" s="275"/>
      <c r="ADG32" s="275"/>
      <c r="ADH32" s="275"/>
      <c r="ADI32" s="275"/>
      <c r="ADJ32" s="275"/>
      <c r="ADK32" s="275"/>
      <c r="ADL32" s="275"/>
      <c r="ADM32" s="275"/>
      <c r="ADN32" s="275"/>
      <c r="ADO32" s="275"/>
      <c r="ADP32" s="275"/>
      <c r="ADQ32" s="275"/>
      <c r="ADR32" s="275"/>
      <c r="ADS32" s="275"/>
      <c r="ADT32" s="275"/>
      <c r="ADU32" s="275"/>
      <c r="ADV32" s="275"/>
      <c r="ADW32" s="275"/>
      <c r="ADX32" s="275"/>
      <c r="ADY32" s="275"/>
      <c r="ADZ32" s="275"/>
      <c r="AEA32" s="275"/>
      <c r="AEB32" s="275"/>
      <c r="AEC32" s="275"/>
      <c r="AED32" s="275"/>
      <c r="AEE32" s="275"/>
      <c r="AEF32" s="275"/>
      <c r="AEG32" s="275"/>
      <c r="AEH32" s="275"/>
      <c r="AEI32" s="275"/>
      <c r="AEJ32" s="275"/>
      <c r="AEK32" s="275"/>
      <c r="AEL32" s="275"/>
      <c r="AEM32" s="275"/>
      <c r="AEN32" s="275"/>
      <c r="AEO32" s="275"/>
      <c r="AEP32" s="275"/>
      <c r="AEQ32" s="275"/>
      <c r="AER32" s="275"/>
      <c r="AES32" s="275"/>
      <c r="AET32" s="275"/>
      <c r="AEU32" s="275"/>
      <c r="AEV32" s="275"/>
      <c r="AEW32" s="275"/>
      <c r="AEX32" s="275"/>
      <c r="AEY32" s="275"/>
      <c r="AEZ32" s="275"/>
      <c r="AFA32" s="275"/>
      <c r="AFB32" s="275"/>
      <c r="AFC32" s="275"/>
      <c r="AFD32" s="275"/>
      <c r="AFE32" s="275"/>
      <c r="AFF32" s="275"/>
      <c r="AFG32" s="275"/>
      <c r="AFH32" s="275"/>
      <c r="AFI32" s="275"/>
      <c r="AFJ32" s="275"/>
      <c r="AFK32" s="275"/>
      <c r="AFL32" s="275"/>
      <c r="AFM32" s="275"/>
      <c r="AFN32" s="275"/>
      <c r="AFO32" s="275"/>
      <c r="AFP32" s="275"/>
      <c r="AFQ32" s="275"/>
      <c r="AFR32" s="275"/>
      <c r="AFS32" s="275"/>
      <c r="AFT32" s="275"/>
      <c r="AFU32" s="275"/>
      <c r="AFV32" s="275"/>
      <c r="AFW32" s="275"/>
      <c r="AFX32" s="275"/>
      <c r="AFY32" s="275"/>
      <c r="AFZ32" s="275"/>
      <c r="AGA32" s="275"/>
      <c r="AGB32" s="275"/>
      <c r="AGC32" s="275"/>
      <c r="AGD32" s="275"/>
      <c r="AGE32" s="275"/>
      <c r="AGF32" s="275"/>
      <c r="AGG32" s="275"/>
      <c r="AGH32" s="275"/>
      <c r="AGI32" s="275"/>
      <c r="AGJ32" s="275"/>
      <c r="AGK32" s="275"/>
      <c r="AGL32" s="275"/>
      <c r="AGM32" s="275"/>
      <c r="AGN32" s="275"/>
      <c r="AGO32" s="275"/>
      <c r="AGP32" s="275"/>
      <c r="AGQ32" s="275"/>
      <c r="AGR32" s="275"/>
      <c r="AGS32" s="275"/>
      <c r="AGT32" s="275"/>
      <c r="AGU32" s="275"/>
      <c r="AGV32" s="275"/>
      <c r="AGW32" s="275"/>
      <c r="AGX32" s="275"/>
      <c r="AGY32" s="275"/>
      <c r="AGZ32" s="275"/>
      <c r="AHA32" s="275"/>
      <c r="AHB32" s="275"/>
      <c r="AHC32" s="275"/>
      <c r="AHD32" s="275"/>
      <c r="AHE32" s="275"/>
      <c r="AHF32" s="275"/>
      <c r="AHG32" s="275"/>
      <c r="AHH32" s="275"/>
      <c r="AHI32" s="275"/>
      <c r="AHJ32" s="275"/>
      <c r="AHK32" s="275"/>
      <c r="AHL32" s="275"/>
      <c r="AHM32" s="275"/>
      <c r="AHN32" s="275"/>
      <c r="AHO32" s="275"/>
      <c r="AHP32" s="275"/>
      <c r="AHQ32" s="275"/>
      <c r="AHR32" s="275"/>
      <c r="AHS32" s="275"/>
      <c r="AHT32" s="275"/>
      <c r="AHU32" s="275"/>
      <c r="AHV32" s="275"/>
      <c r="AHW32" s="275"/>
      <c r="AHX32" s="275"/>
      <c r="AHY32" s="275"/>
      <c r="AHZ32" s="275"/>
      <c r="AIA32" s="275"/>
      <c r="AIB32" s="275"/>
      <c r="AIC32" s="275"/>
      <c r="AID32" s="275"/>
      <c r="AIE32" s="275"/>
      <c r="AIF32" s="275"/>
      <c r="AIG32" s="275"/>
      <c r="AIH32" s="275"/>
      <c r="AII32" s="275"/>
      <c r="AIJ32" s="275"/>
      <c r="AIK32" s="275"/>
      <c r="AIL32" s="275"/>
      <c r="AIM32" s="275"/>
      <c r="AIN32" s="275"/>
      <c r="AIO32" s="275"/>
      <c r="AIP32" s="275"/>
      <c r="AIQ32" s="275"/>
      <c r="AIR32" s="275"/>
      <c r="AIS32" s="275"/>
      <c r="AIT32" s="275"/>
      <c r="AIU32" s="275"/>
      <c r="AIV32" s="275"/>
      <c r="AIW32" s="275"/>
      <c r="AIX32" s="275"/>
      <c r="AIY32" s="275"/>
      <c r="AIZ32" s="275"/>
      <c r="AJA32" s="275"/>
      <c r="AJB32" s="275"/>
      <c r="AJC32" s="275"/>
      <c r="AJD32" s="275"/>
      <c r="AJE32" s="275"/>
      <c r="AJF32" s="275"/>
      <c r="AJG32" s="275"/>
      <c r="AJH32" s="275"/>
      <c r="AJI32" s="275"/>
      <c r="AJJ32" s="275"/>
      <c r="AJK32" s="275"/>
      <c r="AJL32" s="275"/>
      <c r="AJM32" s="275"/>
      <c r="AJN32" s="275"/>
      <c r="AJO32" s="275"/>
      <c r="AJP32" s="275"/>
      <c r="AJQ32" s="275"/>
      <c r="AJR32" s="275"/>
      <c r="AJS32" s="275"/>
      <c r="AJT32" s="275"/>
      <c r="AJU32" s="275"/>
      <c r="AJV32" s="275"/>
      <c r="AJW32" s="275"/>
      <c r="AJX32" s="275"/>
      <c r="AJY32" s="275"/>
      <c r="AJZ32" s="275"/>
      <c r="AKA32" s="275"/>
      <c r="AKB32" s="275"/>
      <c r="AKC32" s="275"/>
      <c r="AKD32" s="275"/>
      <c r="AKE32" s="275"/>
      <c r="AKF32" s="275"/>
      <c r="AKG32" s="275"/>
      <c r="AKH32" s="275"/>
      <c r="AKI32" s="275"/>
      <c r="AKJ32" s="275"/>
      <c r="AKK32" s="275"/>
      <c r="AKL32" s="275"/>
      <c r="AKM32" s="275"/>
      <c r="AKN32" s="275"/>
      <c r="AKO32" s="275"/>
      <c r="AKP32" s="275"/>
      <c r="AKQ32" s="275"/>
      <c r="AKR32" s="275"/>
      <c r="AKS32" s="275"/>
      <c r="AKT32" s="275"/>
      <c r="AKU32" s="275"/>
      <c r="AKV32" s="275"/>
      <c r="AKW32" s="275"/>
      <c r="AKX32" s="275"/>
      <c r="AKY32" s="275"/>
      <c r="AKZ32" s="275"/>
      <c r="ALA32" s="275"/>
      <c r="ALB32" s="275"/>
      <c r="ALC32" s="275"/>
      <c r="ALD32" s="275"/>
      <c r="ALE32" s="275"/>
      <c r="ALF32" s="275"/>
      <c r="ALG32" s="275"/>
      <c r="ALH32" s="275"/>
      <c r="ALI32" s="275"/>
      <c r="ALJ32" s="275"/>
      <c r="ALK32" s="275"/>
      <c r="ALL32" s="275"/>
      <c r="ALM32" s="275"/>
      <c r="ALN32" s="275"/>
      <c r="ALO32" s="275"/>
      <c r="ALP32" s="275"/>
      <c r="ALQ32" s="275"/>
      <c r="ALR32" s="275"/>
      <c r="ALS32" s="275"/>
      <c r="ALT32" s="275"/>
      <c r="ALU32" s="275"/>
      <c r="ALV32" s="275"/>
      <c r="ALW32" s="275"/>
      <c r="ALX32" s="275"/>
      <c r="ALY32" s="275"/>
      <c r="ALZ32" s="275"/>
      <c r="AMA32" s="275"/>
      <c r="AMB32" s="275"/>
      <c r="AMC32" s="275"/>
      <c r="AMD32" s="275"/>
      <c r="AME32" s="275"/>
      <c r="AMF32" s="277"/>
      <c r="AMG32" s="277"/>
      <c r="AMH32" s="277"/>
      <c r="AMI32" s="277"/>
      <c r="AMJ32" s="277"/>
    </row>
    <row r="33" spans="1:1024" ht="19.95" customHeight="1" thickBot="1" x14ac:dyDescent="0.35">
      <c r="A33" s="276"/>
      <c r="B33" s="432" t="s">
        <v>117</v>
      </c>
      <c r="C33" s="433" t="s">
        <v>117</v>
      </c>
      <c r="D33" s="434" t="s">
        <v>117</v>
      </c>
      <c r="E33" s="432" t="s">
        <v>117</v>
      </c>
      <c r="F33" s="433" t="s">
        <v>117</v>
      </c>
      <c r="G33" s="434" t="s">
        <v>117</v>
      </c>
      <c r="H33" s="432" t="s">
        <v>117</v>
      </c>
      <c r="I33" s="433" t="s">
        <v>117</v>
      </c>
      <c r="J33" s="434" t="s">
        <v>117</v>
      </c>
      <c r="K33" s="279"/>
      <c r="L33" s="279"/>
      <c r="M33" s="279"/>
      <c r="N33" s="275"/>
      <c r="O33" s="275"/>
      <c r="P33" s="275"/>
      <c r="Q33" s="275"/>
      <c r="R33" s="275"/>
      <c r="S33" s="275"/>
      <c r="T33" s="275"/>
      <c r="U33" s="275"/>
      <c r="V33" s="275"/>
      <c r="W33" s="275"/>
      <c r="X33" s="275"/>
      <c r="Y33" s="275"/>
      <c r="Z33" s="275"/>
      <c r="AA33" s="275"/>
      <c r="AB33" s="275"/>
      <c r="AC33" s="275"/>
      <c r="AD33" s="275"/>
      <c r="AE33" s="275"/>
      <c r="AF33" s="275"/>
      <c r="AG33" s="275"/>
      <c r="AH33" s="275"/>
      <c r="AI33" s="275"/>
      <c r="AJ33" s="275"/>
      <c r="AK33" s="275"/>
      <c r="AL33" s="275"/>
      <c r="AM33" s="275"/>
      <c r="AN33" s="275"/>
      <c r="AO33" s="275"/>
      <c r="AP33" s="275"/>
      <c r="AQ33" s="275"/>
      <c r="AR33" s="275"/>
      <c r="AS33" s="275"/>
      <c r="AT33" s="275"/>
      <c r="AU33" s="275"/>
      <c r="AV33" s="275"/>
      <c r="AW33" s="275"/>
      <c r="AX33" s="275"/>
      <c r="AY33" s="275"/>
      <c r="AZ33" s="275"/>
      <c r="BA33" s="275"/>
      <c r="BB33" s="275"/>
      <c r="BC33" s="275"/>
      <c r="BD33" s="275"/>
      <c r="BE33" s="275"/>
      <c r="BF33" s="275"/>
      <c r="BG33" s="275"/>
      <c r="BH33" s="275"/>
      <c r="BI33" s="275"/>
      <c r="BJ33" s="275"/>
      <c r="BK33" s="275"/>
      <c r="BL33" s="275"/>
      <c r="BM33" s="275"/>
      <c r="BN33" s="275"/>
      <c r="BO33" s="275"/>
      <c r="BP33" s="275"/>
      <c r="BQ33" s="275"/>
      <c r="BR33" s="275"/>
      <c r="BS33" s="275"/>
      <c r="BT33" s="275"/>
      <c r="BU33" s="275"/>
      <c r="BV33" s="275"/>
      <c r="BW33" s="275"/>
      <c r="BX33" s="275"/>
      <c r="BY33" s="275"/>
      <c r="BZ33" s="275"/>
      <c r="CA33" s="275"/>
      <c r="CB33" s="275"/>
      <c r="CC33" s="275"/>
      <c r="CD33" s="275"/>
      <c r="CE33" s="275"/>
      <c r="CF33" s="275"/>
      <c r="CG33" s="275"/>
      <c r="CH33" s="275"/>
      <c r="CI33" s="275"/>
      <c r="CJ33" s="275"/>
      <c r="CK33" s="275"/>
      <c r="CL33" s="275"/>
      <c r="CM33" s="275"/>
      <c r="CN33" s="275"/>
      <c r="CO33" s="275"/>
      <c r="CP33" s="275"/>
      <c r="CQ33" s="275"/>
      <c r="CR33" s="275"/>
      <c r="CS33" s="275"/>
      <c r="CT33" s="275"/>
      <c r="CU33" s="275"/>
      <c r="CV33" s="275"/>
      <c r="CW33" s="275"/>
      <c r="CX33" s="275"/>
      <c r="CY33" s="275"/>
      <c r="CZ33" s="275"/>
      <c r="DA33" s="275"/>
      <c r="DB33" s="275"/>
      <c r="DC33" s="275"/>
      <c r="DD33" s="275"/>
      <c r="DE33" s="275"/>
      <c r="DF33" s="275"/>
      <c r="DG33" s="275"/>
      <c r="DH33" s="275"/>
      <c r="DI33" s="275"/>
      <c r="DJ33" s="275"/>
      <c r="DK33" s="275"/>
      <c r="DL33" s="275"/>
      <c r="DM33" s="275"/>
      <c r="DN33" s="275"/>
      <c r="DO33" s="275"/>
      <c r="DP33" s="275"/>
      <c r="DQ33" s="275"/>
      <c r="DR33" s="275"/>
      <c r="DS33" s="275"/>
      <c r="DT33" s="275"/>
      <c r="DU33" s="275"/>
      <c r="DV33" s="275"/>
      <c r="DW33" s="275"/>
      <c r="DX33" s="275"/>
      <c r="DY33" s="275"/>
      <c r="DZ33" s="275"/>
      <c r="EA33" s="275"/>
      <c r="EB33" s="275"/>
      <c r="EC33" s="275"/>
      <c r="ED33" s="275"/>
      <c r="EE33" s="275"/>
      <c r="EF33" s="275"/>
      <c r="EG33" s="275"/>
      <c r="EH33" s="275"/>
      <c r="EI33" s="275"/>
      <c r="EJ33" s="275"/>
      <c r="EK33" s="275"/>
      <c r="EL33" s="275"/>
      <c r="EM33" s="275"/>
      <c r="EN33" s="275"/>
      <c r="EO33" s="275"/>
      <c r="EP33" s="275"/>
      <c r="EQ33" s="275"/>
      <c r="ER33" s="275"/>
      <c r="ES33" s="275"/>
      <c r="ET33" s="275"/>
      <c r="EU33" s="275"/>
      <c r="EV33" s="275"/>
      <c r="EW33" s="275"/>
      <c r="EX33" s="275"/>
      <c r="EY33" s="275"/>
      <c r="EZ33" s="275"/>
      <c r="FA33" s="275"/>
      <c r="FB33" s="275"/>
      <c r="FC33" s="275"/>
      <c r="FD33" s="275"/>
      <c r="FE33" s="275"/>
      <c r="FF33" s="275"/>
      <c r="FG33" s="275"/>
      <c r="FH33" s="275"/>
      <c r="FI33" s="275"/>
      <c r="FJ33" s="275"/>
      <c r="FK33" s="275"/>
      <c r="FL33" s="275"/>
      <c r="FM33" s="275"/>
      <c r="FN33" s="275"/>
      <c r="FO33" s="275"/>
      <c r="FP33" s="275"/>
      <c r="FQ33" s="275"/>
      <c r="FR33" s="275"/>
      <c r="FS33" s="275"/>
      <c r="FT33" s="275"/>
      <c r="FU33" s="275"/>
      <c r="FV33" s="275"/>
      <c r="FW33" s="275"/>
      <c r="FX33" s="275"/>
      <c r="FY33" s="275"/>
      <c r="FZ33" s="275"/>
      <c r="GA33" s="275"/>
      <c r="GB33" s="275"/>
      <c r="GC33" s="275"/>
      <c r="GD33" s="275"/>
      <c r="GE33" s="275"/>
      <c r="GF33" s="275"/>
      <c r="GG33" s="275"/>
      <c r="GH33" s="275"/>
      <c r="GI33" s="275"/>
      <c r="GJ33" s="275"/>
      <c r="GK33" s="275"/>
      <c r="GL33" s="275"/>
      <c r="GM33" s="275"/>
      <c r="GN33" s="275"/>
      <c r="GO33" s="275"/>
      <c r="GP33" s="275"/>
      <c r="GQ33" s="275"/>
      <c r="GR33" s="275"/>
      <c r="GS33" s="275"/>
      <c r="GT33" s="275"/>
      <c r="GU33" s="275"/>
      <c r="GV33" s="275"/>
      <c r="GW33" s="275"/>
      <c r="GX33" s="275"/>
      <c r="GY33" s="275"/>
      <c r="GZ33" s="275"/>
      <c r="HA33" s="275"/>
      <c r="HB33" s="275"/>
      <c r="HC33" s="275"/>
      <c r="HD33" s="275"/>
      <c r="HE33" s="275"/>
      <c r="HF33" s="275"/>
      <c r="HG33" s="275"/>
      <c r="HH33" s="275"/>
      <c r="HI33" s="275"/>
      <c r="HJ33" s="275"/>
      <c r="HK33" s="275"/>
      <c r="HL33" s="275"/>
      <c r="HM33" s="275"/>
      <c r="HN33" s="275"/>
      <c r="HO33" s="275"/>
      <c r="HP33" s="275"/>
      <c r="HQ33" s="275"/>
      <c r="HR33" s="275"/>
      <c r="HS33" s="275"/>
      <c r="HT33" s="275"/>
      <c r="HU33" s="275"/>
      <c r="HV33" s="275"/>
      <c r="HW33" s="275"/>
      <c r="HX33" s="275"/>
      <c r="HY33" s="275"/>
      <c r="HZ33" s="275"/>
      <c r="IA33" s="275"/>
      <c r="IB33" s="275"/>
      <c r="IC33" s="275"/>
      <c r="ID33" s="275"/>
      <c r="IE33" s="275"/>
      <c r="IF33" s="275"/>
      <c r="IG33" s="275"/>
      <c r="IH33" s="275"/>
      <c r="II33" s="275"/>
      <c r="IJ33" s="275"/>
      <c r="IK33" s="275"/>
      <c r="IL33" s="275"/>
      <c r="IM33" s="275"/>
      <c r="IN33" s="275"/>
      <c r="IO33" s="275"/>
      <c r="IP33" s="275"/>
      <c r="IQ33" s="275"/>
      <c r="IR33" s="275"/>
      <c r="IS33" s="275"/>
      <c r="IT33" s="275"/>
      <c r="IU33" s="275"/>
      <c r="IV33" s="275"/>
      <c r="IW33" s="275"/>
      <c r="IX33" s="275"/>
      <c r="IY33" s="275"/>
      <c r="IZ33" s="275"/>
      <c r="JA33" s="275"/>
      <c r="JB33" s="275"/>
      <c r="JC33" s="275"/>
      <c r="JD33" s="275"/>
      <c r="JE33" s="275"/>
      <c r="JF33" s="275"/>
      <c r="JG33" s="275"/>
      <c r="JH33" s="275"/>
      <c r="JI33" s="275"/>
      <c r="JJ33" s="275"/>
      <c r="JK33" s="275"/>
      <c r="JL33" s="275"/>
      <c r="JM33" s="275"/>
      <c r="JN33" s="275"/>
      <c r="JO33" s="275"/>
      <c r="JP33" s="275"/>
      <c r="JQ33" s="275"/>
      <c r="JR33" s="275"/>
      <c r="JS33" s="275"/>
      <c r="JT33" s="275"/>
      <c r="JU33" s="275"/>
      <c r="JV33" s="275"/>
      <c r="JW33" s="275"/>
      <c r="JX33" s="275"/>
      <c r="JY33" s="275"/>
      <c r="JZ33" s="275"/>
      <c r="KA33" s="275"/>
      <c r="KB33" s="275"/>
      <c r="KC33" s="275"/>
      <c r="KD33" s="275"/>
      <c r="KE33" s="275"/>
      <c r="KF33" s="275"/>
      <c r="KG33" s="275"/>
      <c r="KH33" s="275"/>
      <c r="KI33" s="275"/>
      <c r="KJ33" s="275"/>
      <c r="KK33" s="275"/>
      <c r="KL33" s="275"/>
      <c r="KM33" s="275"/>
      <c r="KN33" s="275"/>
      <c r="KO33" s="275"/>
      <c r="KP33" s="275"/>
      <c r="KQ33" s="275"/>
      <c r="KR33" s="275"/>
      <c r="KS33" s="275"/>
      <c r="KT33" s="275"/>
      <c r="KU33" s="275"/>
      <c r="KV33" s="275"/>
      <c r="KW33" s="275"/>
      <c r="KX33" s="275"/>
      <c r="KY33" s="275"/>
      <c r="KZ33" s="275"/>
      <c r="LA33" s="275"/>
      <c r="LB33" s="275"/>
      <c r="LC33" s="275"/>
      <c r="LD33" s="275"/>
      <c r="LE33" s="275"/>
      <c r="LF33" s="275"/>
      <c r="LG33" s="275"/>
      <c r="LH33" s="275"/>
      <c r="LI33" s="275"/>
      <c r="LJ33" s="275"/>
      <c r="LK33" s="275"/>
      <c r="LL33" s="275"/>
      <c r="LM33" s="275"/>
      <c r="LN33" s="275"/>
      <c r="LO33" s="275"/>
      <c r="LP33" s="275"/>
      <c r="LQ33" s="275"/>
      <c r="LR33" s="275"/>
      <c r="LS33" s="275"/>
      <c r="LT33" s="275"/>
      <c r="LU33" s="275"/>
      <c r="LV33" s="275"/>
      <c r="LW33" s="275"/>
      <c r="LX33" s="275"/>
      <c r="LY33" s="275"/>
      <c r="LZ33" s="275"/>
      <c r="MA33" s="275"/>
      <c r="MB33" s="275"/>
      <c r="MC33" s="275"/>
      <c r="MD33" s="275"/>
      <c r="ME33" s="275"/>
      <c r="MF33" s="275"/>
      <c r="MG33" s="275"/>
      <c r="MH33" s="275"/>
      <c r="MI33" s="275"/>
      <c r="MJ33" s="275"/>
      <c r="MK33" s="275"/>
      <c r="ML33" s="275"/>
      <c r="MM33" s="275"/>
      <c r="MN33" s="275"/>
      <c r="MO33" s="275"/>
      <c r="MP33" s="275"/>
      <c r="MQ33" s="275"/>
      <c r="MR33" s="275"/>
      <c r="MS33" s="275"/>
      <c r="MT33" s="275"/>
      <c r="MU33" s="275"/>
      <c r="MV33" s="275"/>
      <c r="MW33" s="275"/>
      <c r="MX33" s="275"/>
      <c r="MY33" s="275"/>
      <c r="MZ33" s="275"/>
      <c r="NA33" s="275"/>
      <c r="NB33" s="275"/>
      <c r="NC33" s="275"/>
      <c r="ND33" s="275"/>
      <c r="NE33" s="275"/>
      <c r="NF33" s="275"/>
      <c r="NG33" s="275"/>
      <c r="NH33" s="275"/>
      <c r="NI33" s="275"/>
      <c r="NJ33" s="275"/>
      <c r="NK33" s="275"/>
      <c r="NL33" s="275"/>
      <c r="NM33" s="275"/>
      <c r="NN33" s="275"/>
      <c r="NO33" s="275"/>
      <c r="NP33" s="275"/>
      <c r="NQ33" s="275"/>
      <c r="NR33" s="275"/>
      <c r="NS33" s="275"/>
      <c r="NT33" s="275"/>
      <c r="NU33" s="275"/>
      <c r="NV33" s="275"/>
      <c r="NW33" s="275"/>
      <c r="NX33" s="275"/>
      <c r="NY33" s="275"/>
      <c r="NZ33" s="275"/>
      <c r="OA33" s="275"/>
      <c r="OB33" s="275"/>
      <c r="OC33" s="275"/>
      <c r="OD33" s="275"/>
      <c r="OE33" s="275"/>
      <c r="OF33" s="275"/>
      <c r="OG33" s="275"/>
      <c r="OH33" s="275"/>
      <c r="OI33" s="275"/>
      <c r="OJ33" s="275"/>
      <c r="OK33" s="275"/>
      <c r="OL33" s="275"/>
      <c r="OM33" s="275"/>
      <c r="ON33" s="275"/>
      <c r="OO33" s="275"/>
      <c r="OP33" s="275"/>
      <c r="OQ33" s="275"/>
      <c r="OR33" s="275"/>
      <c r="OS33" s="275"/>
      <c r="OT33" s="275"/>
      <c r="OU33" s="275"/>
      <c r="OV33" s="275"/>
      <c r="OW33" s="275"/>
      <c r="OX33" s="275"/>
      <c r="OY33" s="275"/>
      <c r="OZ33" s="275"/>
      <c r="PA33" s="275"/>
      <c r="PB33" s="275"/>
      <c r="PC33" s="275"/>
      <c r="PD33" s="275"/>
      <c r="PE33" s="275"/>
      <c r="PF33" s="275"/>
      <c r="PG33" s="275"/>
      <c r="PH33" s="275"/>
      <c r="PI33" s="275"/>
      <c r="PJ33" s="275"/>
      <c r="PK33" s="275"/>
      <c r="PL33" s="275"/>
      <c r="PM33" s="275"/>
      <c r="PN33" s="275"/>
      <c r="PO33" s="275"/>
      <c r="PP33" s="275"/>
      <c r="PQ33" s="275"/>
      <c r="PR33" s="275"/>
      <c r="PS33" s="275"/>
      <c r="PT33" s="275"/>
      <c r="PU33" s="275"/>
      <c r="PV33" s="275"/>
      <c r="PW33" s="275"/>
      <c r="PX33" s="275"/>
      <c r="PY33" s="275"/>
      <c r="PZ33" s="275"/>
      <c r="QA33" s="275"/>
      <c r="QB33" s="275"/>
      <c r="QC33" s="275"/>
      <c r="QD33" s="275"/>
      <c r="QE33" s="275"/>
      <c r="QF33" s="275"/>
      <c r="QG33" s="275"/>
      <c r="QH33" s="275"/>
      <c r="QI33" s="275"/>
      <c r="QJ33" s="275"/>
      <c r="QK33" s="275"/>
      <c r="QL33" s="275"/>
      <c r="QM33" s="275"/>
      <c r="QN33" s="275"/>
      <c r="QO33" s="275"/>
      <c r="QP33" s="275"/>
      <c r="QQ33" s="275"/>
      <c r="QR33" s="275"/>
      <c r="QS33" s="275"/>
      <c r="QT33" s="275"/>
      <c r="QU33" s="275"/>
      <c r="QV33" s="275"/>
      <c r="QW33" s="275"/>
      <c r="QX33" s="275"/>
      <c r="QY33" s="275"/>
      <c r="QZ33" s="275"/>
      <c r="RA33" s="275"/>
      <c r="RB33" s="275"/>
      <c r="RC33" s="275"/>
      <c r="RD33" s="275"/>
      <c r="RE33" s="275"/>
      <c r="RF33" s="275"/>
      <c r="RG33" s="275"/>
      <c r="RH33" s="275"/>
      <c r="RI33" s="275"/>
      <c r="RJ33" s="275"/>
      <c r="RK33" s="275"/>
      <c r="RL33" s="275"/>
      <c r="RM33" s="275"/>
      <c r="RN33" s="275"/>
      <c r="RO33" s="275"/>
      <c r="RP33" s="275"/>
      <c r="RQ33" s="275"/>
      <c r="RR33" s="275"/>
      <c r="RS33" s="275"/>
      <c r="RT33" s="275"/>
      <c r="RU33" s="275"/>
      <c r="RV33" s="275"/>
      <c r="RW33" s="275"/>
      <c r="RX33" s="275"/>
      <c r="RY33" s="275"/>
      <c r="RZ33" s="275"/>
      <c r="SA33" s="275"/>
      <c r="SB33" s="275"/>
      <c r="SC33" s="275"/>
      <c r="SD33" s="275"/>
      <c r="SE33" s="275"/>
      <c r="SF33" s="275"/>
      <c r="SG33" s="275"/>
      <c r="SH33" s="275"/>
      <c r="SI33" s="275"/>
      <c r="SJ33" s="275"/>
      <c r="SK33" s="275"/>
      <c r="SL33" s="275"/>
      <c r="SM33" s="275"/>
      <c r="SN33" s="275"/>
      <c r="SO33" s="275"/>
      <c r="SP33" s="275"/>
      <c r="SQ33" s="275"/>
      <c r="SR33" s="275"/>
      <c r="SS33" s="275"/>
      <c r="ST33" s="275"/>
      <c r="SU33" s="275"/>
      <c r="SV33" s="275"/>
      <c r="SW33" s="275"/>
      <c r="SX33" s="275"/>
      <c r="SY33" s="275"/>
      <c r="SZ33" s="275"/>
      <c r="TA33" s="275"/>
      <c r="TB33" s="275"/>
      <c r="TC33" s="275"/>
      <c r="TD33" s="275"/>
      <c r="TE33" s="275"/>
      <c r="TF33" s="275"/>
      <c r="TG33" s="275"/>
      <c r="TH33" s="275"/>
      <c r="TI33" s="275"/>
      <c r="TJ33" s="275"/>
      <c r="TK33" s="275"/>
      <c r="TL33" s="275"/>
      <c r="TM33" s="275"/>
      <c r="TN33" s="275"/>
      <c r="TO33" s="275"/>
      <c r="TP33" s="275"/>
      <c r="TQ33" s="275"/>
      <c r="TR33" s="275"/>
      <c r="TS33" s="275"/>
      <c r="TT33" s="275"/>
      <c r="TU33" s="275"/>
      <c r="TV33" s="275"/>
      <c r="TW33" s="275"/>
      <c r="TX33" s="275"/>
      <c r="TY33" s="275"/>
      <c r="TZ33" s="275"/>
      <c r="UA33" s="275"/>
      <c r="UB33" s="275"/>
      <c r="UC33" s="275"/>
      <c r="UD33" s="275"/>
      <c r="UE33" s="275"/>
      <c r="UF33" s="275"/>
      <c r="UG33" s="275"/>
      <c r="UH33" s="275"/>
      <c r="UI33" s="275"/>
      <c r="UJ33" s="275"/>
      <c r="UK33" s="275"/>
      <c r="UL33" s="275"/>
      <c r="UM33" s="275"/>
      <c r="UN33" s="275"/>
      <c r="UO33" s="275"/>
      <c r="UP33" s="275"/>
      <c r="UQ33" s="275"/>
      <c r="UR33" s="275"/>
      <c r="US33" s="275"/>
      <c r="UT33" s="275"/>
      <c r="UU33" s="275"/>
      <c r="UV33" s="275"/>
      <c r="UW33" s="275"/>
      <c r="UX33" s="275"/>
      <c r="UY33" s="275"/>
      <c r="UZ33" s="275"/>
      <c r="VA33" s="275"/>
      <c r="VB33" s="275"/>
      <c r="VC33" s="275"/>
      <c r="VD33" s="275"/>
      <c r="VE33" s="275"/>
      <c r="VF33" s="275"/>
      <c r="VG33" s="275"/>
      <c r="VH33" s="275"/>
      <c r="VI33" s="275"/>
      <c r="VJ33" s="275"/>
      <c r="VK33" s="275"/>
      <c r="VL33" s="275"/>
      <c r="VM33" s="275"/>
      <c r="VN33" s="275"/>
      <c r="VO33" s="275"/>
      <c r="VP33" s="275"/>
      <c r="VQ33" s="275"/>
      <c r="VR33" s="275"/>
      <c r="VS33" s="275"/>
      <c r="VT33" s="275"/>
      <c r="VU33" s="275"/>
      <c r="VV33" s="275"/>
      <c r="VW33" s="275"/>
      <c r="VX33" s="275"/>
      <c r="VY33" s="275"/>
      <c r="VZ33" s="275"/>
      <c r="WA33" s="275"/>
      <c r="WB33" s="275"/>
      <c r="WC33" s="275"/>
      <c r="WD33" s="275"/>
      <c r="WE33" s="275"/>
      <c r="WF33" s="275"/>
      <c r="WG33" s="275"/>
      <c r="WH33" s="275"/>
      <c r="WI33" s="275"/>
      <c r="WJ33" s="275"/>
      <c r="WK33" s="275"/>
      <c r="WL33" s="275"/>
      <c r="WM33" s="275"/>
      <c r="WN33" s="275"/>
      <c r="WO33" s="275"/>
      <c r="WP33" s="275"/>
      <c r="WQ33" s="275"/>
      <c r="WR33" s="275"/>
      <c r="WS33" s="275"/>
      <c r="WT33" s="275"/>
      <c r="WU33" s="275"/>
      <c r="WV33" s="275"/>
      <c r="WW33" s="275"/>
      <c r="WX33" s="275"/>
      <c r="WY33" s="275"/>
      <c r="WZ33" s="275"/>
      <c r="XA33" s="275"/>
      <c r="XB33" s="275"/>
      <c r="XC33" s="275"/>
      <c r="XD33" s="275"/>
      <c r="XE33" s="275"/>
      <c r="XF33" s="275"/>
      <c r="XG33" s="275"/>
      <c r="XH33" s="275"/>
      <c r="XI33" s="275"/>
      <c r="XJ33" s="275"/>
      <c r="XK33" s="275"/>
      <c r="XL33" s="275"/>
      <c r="XM33" s="275"/>
      <c r="XN33" s="275"/>
      <c r="XO33" s="275"/>
      <c r="XP33" s="275"/>
      <c r="XQ33" s="275"/>
      <c r="XR33" s="275"/>
      <c r="XS33" s="275"/>
      <c r="XT33" s="275"/>
      <c r="XU33" s="275"/>
      <c r="XV33" s="275"/>
      <c r="XW33" s="275"/>
      <c r="XX33" s="275"/>
      <c r="XY33" s="275"/>
      <c r="XZ33" s="275"/>
      <c r="YA33" s="275"/>
      <c r="YB33" s="275"/>
      <c r="YC33" s="275"/>
      <c r="YD33" s="275"/>
      <c r="YE33" s="275"/>
      <c r="YF33" s="275"/>
      <c r="YG33" s="275"/>
      <c r="YH33" s="275"/>
      <c r="YI33" s="275"/>
      <c r="YJ33" s="275"/>
      <c r="YK33" s="275"/>
      <c r="YL33" s="275"/>
      <c r="YM33" s="275"/>
      <c r="YN33" s="275"/>
      <c r="YO33" s="275"/>
      <c r="YP33" s="275"/>
      <c r="YQ33" s="275"/>
      <c r="YR33" s="275"/>
      <c r="YS33" s="275"/>
      <c r="YT33" s="275"/>
      <c r="YU33" s="275"/>
      <c r="YV33" s="275"/>
      <c r="YW33" s="275"/>
      <c r="YX33" s="275"/>
      <c r="YY33" s="275"/>
      <c r="YZ33" s="275"/>
      <c r="ZA33" s="275"/>
      <c r="ZB33" s="275"/>
      <c r="ZC33" s="275"/>
      <c r="ZD33" s="275"/>
      <c r="ZE33" s="275"/>
      <c r="ZF33" s="275"/>
      <c r="ZG33" s="275"/>
      <c r="ZH33" s="275"/>
      <c r="ZI33" s="275"/>
      <c r="ZJ33" s="275"/>
      <c r="ZK33" s="275"/>
      <c r="ZL33" s="275"/>
      <c r="ZM33" s="275"/>
      <c r="ZN33" s="275"/>
      <c r="ZO33" s="275"/>
      <c r="ZP33" s="275"/>
      <c r="ZQ33" s="275"/>
      <c r="ZR33" s="275"/>
      <c r="ZS33" s="275"/>
      <c r="ZT33" s="275"/>
      <c r="ZU33" s="275"/>
      <c r="ZV33" s="275"/>
      <c r="ZW33" s="275"/>
      <c r="ZX33" s="275"/>
      <c r="ZY33" s="275"/>
      <c r="ZZ33" s="275"/>
      <c r="AAA33" s="275"/>
      <c r="AAB33" s="275"/>
      <c r="AAC33" s="275"/>
      <c r="AAD33" s="275"/>
      <c r="AAE33" s="275"/>
      <c r="AAF33" s="275"/>
      <c r="AAG33" s="275"/>
      <c r="AAH33" s="275"/>
      <c r="AAI33" s="275"/>
      <c r="AAJ33" s="275"/>
      <c r="AAK33" s="275"/>
      <c r="AAL33" s="275"/>
      <c r="AAM33" s="275"/>
      <c r="AAN33" s="275"/>
      <c r="AAO33" s="275"/>
      <c r="AAP33" s="275"/>
      <c r="AAQ33" s="275"/>
      <c r="AAR33" s="275"/>
      <c r="AAS33" s="275"/>
      <c r="AAT33" s="275"/>
      <c r="AAU33" s="275"/>
      <c r="AAV33" s="275"/>
      <c r="AAW33" s="275"/>
      <c r="AAX33" s="275"/>
      <c r="AAY33" s="275"/>
      <c r="AAZ33" s="275"/>
      <c r="ABA33" s="275"/>
      <c r="ABB33" s="275"/>
      <c r="ABC33" s="275"/>
      <c r="ABD33" s="275"/>
      <c r="ABE33" s="275"/>
      <c r="ABF33" s="275"/>
      <c r="ABG33" s="275"/>
      <c r="ABH33" s="275"/>
      <c r="ABI33" s="275"/>
      <c r="ABJ33" s="275"/>
      <c r="ABK33" s="275"/>
      <c r="ABL33" s="275"/>
      <c r="ABM33" s="275"/>
      <c r="ABN33" s="275"/>
      <c r="ABO33" s="275"/>
      <c r="ABP33" s="275"/>
      <c r="ABQ33" s="275"/>
      <c r="ABR33" s="275"/>
      <c r="ABS33" s="275"/>
      <c r="ABT33" s="275"/>
      <c r="ABU33" s="275"/>
      <c r="ABV33" s="275"/>
      <c r="ABW33" s="275"/>
      <c r="ABX33" s="275"/>
      <c r="ABY33" s="275"/>
      <c r="ABZ33" s="275"/>
      <c r="ACA33" s="275"/>
      <c r="ACB33" s="275"/>
      <c r="ACC33" s="275"/>
      <c r="ACD33" s="275"/>
      <c r="ACE33" s="275"/>
      <c r="ACF33" s="275"/>
      <c r="ACG33" s="275"/>
      <c r="ACH33" s="275"/>
      <c r="ACI33" s="275"/>
      <c r="ACJ33" s="275"/>
      <c r="ACK33" s="275"/>
      <c r="ACL33" s="275"/>
      <c r="ACM33" s="275"/>
      <c r="ACN33" s="275"/>
      <c r="ACO33" s="275"/>
      <c r="ACP33" s="275"/>
      <c r="ACQ33" s="275"/>
      <c r="ACR33" s="275"/>
      <c r="ACS33" s="275"/>
      <c r="ACT33" s="275"/>
      <c r="ACU33" s="275"/>
      <c r="ACV33" s="275"/>
      <c r="ACW33" s="275"/>
      <c r="ACX33" s="275"/>
      <c r="ACY33" s="275"/>
      <c r="ACZ33" s="275"/>
      <c r="ADA33" s="275"/>
      <c r="ADB33" s="275"/>
      <c r="ADC33" s="275"/>
      <c r="ADD33" s="275"/>
      <c r="ADE33" s="275"/>
      <c r="ADF33" s="275"/>
      <c r="ADG33" s="275"/>
      <c r="ADH33" s="275"/>
      <c r="ADI33" s="275"/>
      <c r="ADJ33" s="275"/>
      <c r="ADK33" s="275"/>
      <c r="ADL33" s="275"/>
      <c r="ADM33" s="275"/>
      <c r="ADN33" s="275"/>
      <c r="ADO33" s="275"/>
      <c r="ADP33" s="275"/>
      <c r="ADQ33" s="275"/>
      <c r="ADR33" s="275"/>
      <c r="ADS33" s="275"/>
      <c r="ADT33" s="275"/>
      <c r="ADU33" s="275"/>
      <c r="ADV33" s="275"/>
      <c r="ADW33" s="275"/>
      <c r="ADX33" s="275"/>
      <c r="ADY33" s="275"/>
      <c r="ADZ33" s="275"/>
      <c r="AEA33" s="275"/>
      <c r="AEB33" s="275"/>
      <c r="AEC33" s="275"/>
      <c r="AED33" s="275"/>
      <c r="AEE33" s="275"/>
      <c r="AEF33" s="275"/>
      <c r="AEG33" s="275"/>
      <c r="AEH33" s="275"/>
      <c r="AEI33" s="275"/>
      <c r="AEJ33" s="275"/>
      <c r="AEK33" s="275"/>
      <c r="AEL33" s="275"/>
      <c r="AEM33" s="275"/>
      <c r="AEN33" s="275"/>
      <c r="AEO33" s="275"/>
      <c r="AEP33" s="275"/>
      <c r="AEQ33" s="275"/>
      <c r="AER33" s="275"/>
      <c r="AES33" s="275"/>
      <c r="AET33" s="275"/>
      <c r="AEU33" s="275"/>
      <c r="AEV33" s="275"/>
      <c r="AEW33" s="275"/>
      <c r="AEX33" s="275"/>
      <c r="AEY33" s="275"/>
      <c r="AEZ33" s="275"/>
      <c r="AFA33" s="275"/>
      <c r="AFB33" s="275"/>
      <c r="AFC33" s="275"/>
      <c r="AFD33" s="275"/>
      <c r="AFE33" s="275"/>
      <c r="AFF33" s="275"/>
      <c r="AFG33" s="275"/>
      <c r="AFH33" s="275"/>
      <c r="AFI33" s="275"/>
      <c r="AFJ33" s="275"/>
      <c r="AFK33" s="275"/>
      <c r="AFL33" s="275"/>
      <c r="AFM33" s="275"/>
      <c r="AFN33" s="275"/>
      <c r="AFO33" s="275"/>
      <c r="AFP33" s="275"/>
      <c r="AFQ33" s="275"/>
      <c r="AFR33" s="275"/>
      <c r="AFS33" s="275"/>
      <c r="AFT33" s="275"/>
      <c r="AFU33" s="275"/>
      <c r="AFV33" s="275"/>
      <c r="AFW33" s="275"/>
      <c r="AFX33" s="275"/>
      <c r="AFY33" s="275"/>
      <c r="AFZ33" s="275"/>
      <c r="AGA33" s="275"/>
      <c r="AGB33" s="275"/>
      <c r="AGC33" s="275"/>
      <c r="AGD33" s="275"/>
      <c r="AGE33" s="275"/>
      <c r="AGF33" s="275"/>
      <c r="AGG33" s="275"/>
      <c r="AGH33" s="275"/>
      <c r="AGI33" s="275"/>
      <c r="AGJ33" s="275"/>
      <c r="AGK33" s="275"/>
      <c r="AGL33" s="275"/>
      <c r="AGM33" s="275"/>
      <c r="AGN33" s="275"/>
      <c r="AGO33" s="275"/>
      <c r="AGP33" s="275"/>
      <c r="AGQ33" s="275"/>
      <c r="AGR33" s="275"/>
      <c r="AGS33" s="275"/>
      <c r="AGT33" s="275"/>
      <c r="AGU33" s="275"/>
      <c r="AGV33" s="275"/>
      <c r="AGW33" s="275"/>
      <c r="AGX33" s="275"/>
      <c r="AGY33" s="275"/>
      <c r="AGZ33" s="275"/>
      <c r="AHA33" s="275"/>
      <c r="AHB33" s="275"/>
      <c r="AHC33" s="275"/>
      <c r="AHD33" s="275"/>
      <c r="AHE33" s="275"/>
      <c r="AHF33" s="275"/>
      <c r="AHG33" s="275"/>
      <c r="AHH33" s="275"/>
      <c r="AHI33" s="275"/>
      <c r="AHJ33" s="275"/>
      <c r="AHK33" s="275"/>
      <c r="AHL33" s="275"/>
      <c r="AHM33" s="275"/>
      <c r="AHN33" s="275"/>
      <c r="AHO33" s="275"/>
      <c r="AHP33" s="275"/>
      <c r="AHQ33" s="275"/>
      <c r="AHR33" s="275"/>
      <c r="AHS33" s="275"/>
      <c r="AHT33" s="275"/>
      <c r="AHU33" s="275"/>
      <c r="AHV33" s="275"/>
      <c r="AHW33" s="275"/>
      <c r="AHX33" s="275"/>
      <c r="AHY33" s="275"/>
      <c r="AHZ33" s="275"/>
      <c r="AIA33" s="275"/>
      <c r="AIB33" s="275"/>
      <c r="AIC33" s="275"/>
      <c r="AID33" s="275"/>
      <c r="AIE33" s="275"/>
      <c r="AIF33" s="275"/>
      <c r="AIG33" s="275"/>
      <c r="AIH33" s="275"/>
      <c r="AII33" s="275"/>
      <c r="AIJ33" s="275"/>
      <c r="AIK33" s="275"/>
      <c r="AIL33" s="275"/>
      <c r="AIM33" s="275"/>
      <c r="AIN33" s="275"/>
      <c r="AIO33" s="275"/>
      <c r="AIP33" s="275"/>
      <c r="AIQ33" s="275"/>
      <c r="AIR33" s="275"/>
      <c r="AIS33" s="275"/>
      <c r="AIT33" s="275"/>
      <c r="AIU33" s="275"/>
      <c r="AIV33" s="275"/>
      <c r="AIW33" s="275"/>
      <c r="AIX33" s="275"/>
      <c r="AIY33" s="275"/>
      <c r="AIZ33" s="275"/>
      <c r="AJA33" s="275"/>
      <c r="AJB33" s="275"/>
      <c r="AJC33" s="275"/>
      <c r="AJD33" s="275"/>
      <c r="AJE33" s="275"/>
      <c r="AJF33" s="275"/>
      <c r="AJG33" s="275"/>
      <c r="AJH33" s="275"/>
      <c r="AJI33" s="275"/>
      <c r="AJJ33" s="275"/>
      <c r="AJK33" s="275"/>
      <c r="AJL33" s="275"/>
      <c r="AJM33" s="275"/>
      <c r="AJN33" s="275"/>
      <c r="AJO33" s="275"/>
      <c r="AJP33" s="275"/>
      <c r="AJQ33" s="275"/>
      <c r="AJR33" s="275"/>
      <c r="AJS33" s="275"/>
      <c r="AJT33" s="275"/>
      <c r="AJU33" s="275"/>
      <c r="AJV33" s="275"/>
      <c r="AJW33" s="275"/>
      <c r="AJX33" s="275"/>
      <c r="AJY33" s="275"/>
      <c r="AJZ33" s="275"/>
      <c r="AKA33" s="275"/>
      <c r="AKB33" s="275"/>
      <c r="AKC33" s="275"/>
      <c r="AKD33" s="275"/>
      <c r="AKE33" s="275"/>
      <c r="AKF33" s="275"/>
      <c r="AKG33" s="275"/>
      <c r="AKH33" s="275"/>
      <c r="AKI33" s="275"/>
      <c r="AKJ33" s="275"/>
      <c r="AKK33" s="275"/>
      <c r="AKL33" s="275"/>
      <c r="AKM33" s="275"/>
      <c r="AKN33" s="275"/>
      <c r="AKO33" s="275"/>
      <c r="AKP33" s="275"/>
      <c r="AKQ33" s="275"/>
      <c r="AKR33" s="275"/>
      <c r="AKS33" s="275"/>
      <c r="AKT33" s="275"/>
      <c r="AKU33" s="275"/>
      <c r="AKV33" s="275"/>
      <c r="AKW33" s="275"/>
      <c r="AKX33" s="275"/>
      <c r="AKY33" s="275"/>
      <c r="AKZ33" s="275"/>
      <c r="ALA33" s="275"/>
      <c r="ALB33" s="275"/>
      <c r="ALC33" s="275"/>
      <c r="ALD33" s="275"/>
      <c r="ALE33" s="275"/>
      <c r="ALF33" s="275"/>
      <c r="ALG33" s="275"/>
      <c r="ALH33" s="275"/>
      <c r="ALI33" s="275"/>
      <c r="ALJ33" s="275"/>
      <c r="ALK33" s="275"/>
      <c r="ALL33" s="275"/>
      <c r="ALM33" s="275"/>
      <c r="ALN33" s="275"/>
      <c r="ALO33" s="275"/>
      <c r="ALP33" s="275"/>
      <c r="ALQ33" s="275"/>
      <c r="ALR33" s="275"/>
      <c r="ALS33" s="275"/>
      <c r="ALT33" s="275"/>
      <c r="ALU33" s="275"/>
      <c r="ALV33" s="275"/>
      <c r="ALW33" s="275"/>
      <c r="ALX33" s="275"/>
      <c r="ALY33" s="275"/>
      <c r="ALZ33" s="275"/>
      <c r="AMA33" s="275"/>
      <c r="AMB33" s="275"/>
      <c r="AMC33" s="275"/>
      <c r="AMD33" s="275"/>
      <c r="AME33" s="275"/>
      <c r="AMF33" s="277"/>
      <c r="AMG33" s="277"/>
      <c r="AMH33" s="277"/>
      <c r="AMI33" s="277"/>
      <c r="AMJ33" s="277"/>
    </row>
    <row r="34" spans="1:1024" ht="19.95" customHeight="1" thickTop="1" x14ac:dyDescent="0.3">
      <c r="A34" s="439">
        <v>44927</v>
      </c>
      <c r="B34" s="402"/>
      <c r="C34" s="403"/>
      <c r="D34" s="404"/>
      <c r="E34" s="402"/>
      <c r="F34" s="403"/>
      <c r="G34" s="404"/>
      <c r="H34" s="402"/>
      <c r="I34" s="403"/>
      <c r="J34" s="404"/>
      <c r="K34" s="280"/>
      <c r="L34" s="280"/>
      <c r="M34" s="281"/>
      <c r="AMF34" s="277"/>
      <c r="AMG34" s="277"/>
      <c r="AMH34" s="277"/>
      <c r="AMI34" s="277"/>
      <c r="AMJ34" s="277"/>
    </row>
    <row r="35" spans="1:1024" ht="19.95" customHeight="1" x14ac:dyDescent="0.3">
      <c r="A35" s="440">
        <v>44958</v>
      </c>
      <c r="B35" s="405"/>
      <c r="C35" s="406"/>
      <c r="D35" s="407"/>
      <c r="E35" s="405"/>
      <c r="F35" s="406"/>
      <c r="G35" s="407"/>
      <c r="H35" s="405"/>
      <c r="I35" s="406"/>
      <c r="J35" s="407"/>
      <c r="K35" s="280"/>
      <c r="L35" s="280"/>
      <c r="M35" s="281"/>
      <c r="AMF35" s="277"/>
      <c r="AMG35" s="277"/>
      <c r="AMH35" s="277"/>
      <c r="AMI35" s="277"/>
      <c r="AMJ35" s="277"/>
    </row>
    <row r="36" spans="1:1024" ht="19.95" customHeight="1" x14ac:dyDescent="0.3">
      <c r="A36" s="440">
        <v>44986</v>
      </c>
      <c r="B36" s="405"/>
      <c r="C36" s="406"/>
      <c r="D36" s="407"/>
      <c r="E36" s="405"/>
      <c r="F36" s="406"/>
      <c r="G36" s="407"/>
      <c r="H36" s="405"/>
      <c r="I36" s="406"/>
      <c r="J36" s="407"/>
      <c r="K36" s="280"/>
      <c r="L36" s="280"/>
      <c r="M36" s="281"/>
      <c r="AMF36" s="277"/>
      <c r="AMG36" s="277"/>
      <c r="AMH36" s="277"/>
      <c r="AMI36" s="277"/>
      <c r="AMJ36" s="277"/>
    </row>
    <row r="37" spans="1:1024" ht="19.95" customHeight="1" x14ac:dyDescent="0.3">
      <c r="A37" s="440">
        <v>45017</v>
      </c>
      <c r="B37" s="405"/>
      <c r="C37" s="406"/>
      <c r="D37" s="407"/>
      <c r="E37" s="405"/>
      <c r="F37" s="406"/>
      <c r="G37" s="407"/>
      <c r="H37" s="405"/>
      <c r="I37" s="406"/>
      <c r="J37" s="407"/>
      <c r="K37" s="280"/>
      <c r="L37" s="280"/>
      <c r="M37" s="281"/>
      <c r="AMF37" s="277"/>
      <c r="AMG37" s="277"/>
      <c r="AMH37" s="277"/>
      <c r="AMI37" s="277"/>
      <c r="AMJ37" s="277"/>
    </row>
    <row r="38" spans="1:1024" ht="19.95" customHeight="1" x14ac:dyDescent="0.3">
      <c r="A38" s="440">
        <v>45047</v>
      </c>
      <c r="B38" s="405"/>
      <c r="C38" s="406"/>
      <c r="D38" s="407"/>
      <c r="E38" s="405"/>
      <c r="F38" s="406"/>
      <c r="G38" s="407"/>
      <c r="H38" s="405"/>
      <c r="I38" s="406"/>
      <c r="J38" s="407"/>
      <c r="K38" s="280"/>
      <c r="L38" s="280"/>
      <c r="M38" s="281"/>
      <c r="AMF38" s="277"/>
      <c r="AMG38" s="277"/>
      <c r="AMH38" s="277"/>
      <c r="AMI38" s="277"/>
      <c r="AMJ38" s="277"/>
    </row>
    <row r="39" spans="1:1024" ht="19.95" customHeight="1" x14ac:dyDescent="0.3">
      <c r="A39" s="440">
        <v>45078</v>
      </c>
      <c r="B39" s="405"/>
      <c r="C39" s="406"/>
      <c r="D39" s="407"/>
      <c r="E39" s="405"/>
      <c r="F39" s="406"/>
      <c r="G39" s="407"/>
      <c r="H39" s="405"/>
      <c r="I39" s="406"/>
      <c r="J39" s="407"/>
      <c r="K39" s="280"/>
      <c r="L39" s="280"/>
      <c r="M39" s="281"/>
      <c r="AMF39" s="277"/>
      <c r="AMG39" s="277"/>
      <c r="AMH39" s="277"/>
      <c r="AMI39" s="277"/>
      <c r="AMJ39" s="277"/>
    </row>
    <row r="40" spans="1:1024" ht="19.95" customHeight="1" x14ac:dyDescent="0.3">
      <c r="A40" s="440">
        <v>45108</v>
      </c>
      <c r="B40" s="405"/>
      <c r="C40" s="406"/>
      <c r="D40" s="407"/>
      <c r="E40" s="405"/>
      <c r="F40" s="406"/>
      <c r="G40" s="407"/>
      <c r="H40" s="405"/>
      <c r="I40" s="406"/>
      <c r="J40" s="407"/>
      <c r="K40" s="280"/>
      <c r="L40" s="280"/>
      <c r="M40" s="281"/>
      <c r="AMF40" s="277"/>
      <c r="AMG40" s="277"/>
      <c r="AMH40" s="277"/>
      <c r="AMI40" s="277"/>
      <c r="AMJ40" s="277"/>
    </row>
    <row r="41" spans="1:1024" ht="19.95" customHeight="1" x14ac:dyDescent="0.3">
      <c r="A41" s="440">
        <v>45139</v>
      </c>
      <c r="B41" s="405"/>
      <c r="C41" s="406"/>
      <c r="D41" s="407"/>
      <c r="E41" s="405"/>
      <c r="F41" s="406"/>
      <c r="G41" s="407"/>
      <c r="H41" s="405"/>
      <c r="I41" s="406"/>
      <c r="J41" s="407"/>
      <c r="K41" s="280"/>
      <c r="L41" s="280"/>
      <c r="M41" s="281"/>
      <c r="AMF41" s="277"/>
      <c r="AMG41" s="277"/>
      <c r="AMH41" s="277"/>
      <c r="AMI41" s="277"/>
      <c r="AMJ41" s="277"/>
    </row>
    <row r="42" spans="1:1024" ht="19.95" customHeight="1" x14ac:dyDescent="0.3">
      <c r="A42" s="440">
        <v>45170</v>
      </c>
      <c r="B42" s="405"/>
      <c r="C42" s="406"/>
      <c r="D42" s="407"/>
      <c r="E42" s="405"/>
      <c r="F42" s="406"/>
      <c r="G42" s="407"/>
      <c r="H42" s="405"/>
      <c r="I42" s="406"/>
      <c r="J42" s="407"/>
      <c r="K42" s="280"/>
      <c r="L42" s="280"/>
      <c r="M42" s="281"/>
      <c r="AMF42" s="277"/>
      <c r="AMG42" s="277"/>
      <c r="AMH42" s="277"/>
      <c r="AMI42" s="277"/>
      <c r="AMJ42" s="277"/>
    </row>
    <row r="43" spans="1:1024" ht="19.95" customHeight="1" x14ac:dyDescent="0.3">
      <c r="A43" s="440">
        <v>45200</v>
      </c>
      <c r="B43" s="405"/>
      <c r="C43" s="406"/>
      <c r="D43" s="407"/>
      <c r="E43" s="405"/>
      <c r="F43" s="406"/>
      <c r="G43" s="407"/>
      <c r="H43" s="405"/>
      <c r="I43" s="406"/>
      <c r="J43" s="407"/>
      <c r="K43" s="280"/>
      <c r="L43" s="280"/>
      <c r="M43" s="281"/>
      <c r="AMF43" s="277"/>
      <c r="AMG43" s="277"/>
      <c r="AMH43" s="277"/>
      <c r="AMI43" s="277"/>
      <c r="AMJ43" s="277"/>
    </row>
    <row r="44" spans="1:1024" ht="19.95" customHeight="1" x14ac:dyDescent="0.3">
      <c r="A44" s="440">
        <v>45231</v>
      </c>
      <c r="B44" s="405"/>
      <c r="C44" s="406"/>
      <c r="D44" s="407"/>
      <c r="E44" s="405"/>
      <c r="F44" s="406"/>
      <c r="G44" s="407"/>
      <c r="H44" s="405"/>
      <c r="I44" s="406"/>
      <c r="J44" s="407"/>
      <c r="K44" s="280"/>
      <c r="L44" s="280"/>
      <c r="M44" s="281"/>
      <c r="AMF44" s="277"/>
      <c r="AMG44" s="277"/>
      <c r="AMH44" s="277"/>
      <c r="AMI44" s="277"/>
      <c r="AMJ44" s="277"/>
    </row>
    <row r="45" spans="1:1024" ht="19.95" customHeight="1" thickBot="1" x14ac:dyDescent="0.35">
      <c r="A45" s="441">
        <v>45261</v>
      </c>
      <c r="B45" s="408"/>
      <c r="C45" s="409"/>
      <c r="D45" s="410"/>
      <c r="E45" s="408"/>
      <c r="F45" s="409"/>
      <c r="G45" s="410"/>
      <c r="H45" s="408"/>
      <c r="I45" s="409"/>
      <c r="J45" s="410"/>
      <c r="K45" s="280"/>
      <c r="L45" s="280"/>
      <c r="M45" s="281"/>
      <c r="AMF45" s="277"/>
      <c r="AMG45" s="277"/>
      <c r="AMH45" s="277"/>
      <c r="AMI45" s="277"/>
      <c r="AMJ45" s="277"/>
    </row>
    <row r="46" spans="1:1024" ht="19.95" customHeight="1" thickTop="1" x14ac:dyDescent="0.3">
      <c r="A46" s="451" t="s">
        <v>11</v>
      </c>
      <c r="B46" s="442">
        <f t="shared" ref="B46:J46" si="12">SUM(B34:B45)</f>
        <v>0</v>
      </c>
      <c r="C46" s="443">
        <f t="shared" si="12"/>
        <v>0</v>
      </c>
      <c r="D46" s="414">
        <f t="shared" si="12"/>
        <v>0</v>
      </c>
      <c r="E46" s="442">
        <f t="shared" si="12"/>
        <v>0</v>
      </c>
      <c r="F46" s="443">
        <f t="shared" si="12"/>
        <v>0</v>
      </c>
      <c r="G46" s="414">
        <f t="shared" si="12"/>
        <v>0</v>
      </c>
      <c r="H46" s="442">
        <f t="shared" si="12"/>
        <v>0</v>
      </c>
      <c r="I46" s="443">
        <f t="shared" si="12"/>
        <v>0</v>
      </c>
      <c r="J46" s="414">
        <f t="shared" si="12"/>
        <v>0</v>
      </c>
      <c r="K46" s="282"/>
      <c r="L46" s="282"/>
      <c r="M46" s="281"/>
      <c r="AMF46" s="277"/>
      <c r="AMG46" s="277"/>
      <c r="AMH46" s="277"/>
      <c r="AMI46" s="277"/>
      <c r="AMJ46" s="277"/>
    </row>
    <row r="47" spans="1:1024" ht="19.95" customHeight="1" x14ac:dyDescent="0.3">
      <c r="A47" s="452" t="s">
        <v>12</v>
      </c>
      <c r="B47" s="444" t="e">
        <f t="shared" ref="B47:J47" si="13">AVERAGE(B34:B45)</f>
        <v>#DIV/0!</v>
      </c>
      <c r="C47" s="445" t="e">
        <f t="shared" si="13"/>
        <v>#DIV/0!</v>
      </c>
      <c r="D47" s="400" t="e">
        <f t="shared" si="13"/>
        <v>#DIV/0!</v>
      </c>
      <c r="E47" s="444" t="e">
        <f t="shared" si="13"/>
        <v>#DIV/0!</v>
      </c>
      <c r="F47" s="445" t="e">
        <f t="shared" si="13"/>
        <v>#DIV/0!</v>
      </c>
      <c r="G47" s="400" t="e">
        <f t="shared" si="13"/>
        <v>#DIV/0!</v>
      </c>
      <c r="H47" s="444" t="e">
        <f t="shared" si="13"/>
        <v>#DIV/0!</v>
      </c>
      <c r="I47" s="445" t="e">
        <f t="shared" si="13"/>
        <v>#DIV/0!</v>
      </c>
      <c r="J47" s="400" t="e">
        <f t="shared" si="13"/>
        <v>#DIV/0!</v>
      </c>
      <c r="K47" s="282"/>
      <c r="L47" s="282"/>
      <c r="M47" s="281"/>
      <c r="AMF47" s="277"/>
      <c r="AMG47" s="277"/>
      <c r="AMH47" s="277"/>
      <c r="AMI47" s="277"/>
      <c r="AMJ47" s="277"/>
    </row>
    <row r="48" spans="1:1024" ht="19.95" customHeight="1" x14ac:dyDescent="0.3">
      <c r="A48" s="453" t="s">
        <v>13</v>
      </c>
      <c r="B48" s="444">
        <f t="shared" ref="B48:J48" si="14">MAX(B34:B45)</f>
        <v>0</v>
      </c>
      <c r="C48" s="445">
        <f t="shared" si="14"/>
        <v>0</v>
      </c>
      <c r="D48" s="400">
        <f t="shared" si="14"/>
        <v>0</v>
      </c>
      <c r="E48" s="444">
        <f t="shared" si="14"/>
        <v>0</v>
      </c>
      <c r="F48" s="445">
        <f t="shared" si="14"/>
        <v>0</v>
      </c>
      <c r="G48" s="400">
        <f t="shared" si="14"/>
        <v>0</v>
      </c>
      <c r="H48" s="444">
        <f t="shared" si="14"/>
        <v>0</v>
      </c>
      <c r="I48" s="445">
        <f t="shared" si="14"/>
        <v>0</v>
      </c>
      <c r="J48" s="400">
        <f t="shared" si="14"/>
        <v>0</v>
      </c>
      <c r="K48" s="282"/>
      <c r="L48" s="282"/>
      <c r="M48" s="281"/>
      <c r="AMF48" s="277"/>
      <c r="AMG48" s="277"/>
      <c r="AMH48" s="277"/>
      <c r="AMI48" s="277"/>
      <c r="AMJ48" s="277"/>
    </row>
    <row r="49" spans="1:1024" ht="19.95" customHeight="1" thickBot="1" x14ac:dyDescent="0.35">
      <c r="A49" s="454" t="s">
        <v>14</v>
      </c>
      <c r="B49" s="446">
        <f t="shared" ref="B49:J49" si="15">MIN(B34:B45)</f>
        <v>0</v>
      </c>
      <c r="C49" s="447">
        <f t="shared" si="15"/>
        <v>0</v>
      </c>
      <c r="D49" s="401">
        <f t="shared" si="15"/>
        <v>0</v>
      </c>
      <c r="E49" s="446">
        <f t="shared" si="15"/>
        <v>0</v>
      </c>
      <c r="F49" s="447">
        <f t="shared" si="15"/>
        <v>0</v>
      </c>
      <c r="G49" s="401">
        <f t="shared" si="15"/>
        <v>0</v>
      </c>
      <c r="H49" s="446">
        <f t="shared" si="15"/>
        <v>0</v>
      </c>
      <c r="I49" s="447">
        <f t="shared" si="15"/>
        <v>0</v>
      </c>
      <c r="J49" s="401">
        <f t="shared" si="15"/>
        <v>0</v>
      </c>
      <c r="K49" s="282"/>
      <c r="L49" s="282"/>
      <c r="M49" s="281"/>
      <c r="AMF49" s="277"/>
      <c r="AMG49" s="277"/>
      <c r="AMH49" s="277"/>
      <c r="AMI49" s="277"/>
      <c r="AMJ49" s="277"/>
    </row>
    <row r="50" spans="1:1024" ht="15" thickTop="1" x14ac:dyDescent="0.3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E16" sqref="E16"/>
    </sheetView>
  </sheetViews>
  <sheetFormatPr baseColWidth="10" defaultColWidth="11.44140625" defaultRowHeight="13.2" x14ac:dyDescent="0.25"/>
  <cols>
    <col min="1" max="1" width="18.33203125" style="222" customWidth="1"/>
    <col min="2" max="2" width="30.6640625" customWidth="1"/>
    <col min="3" max="3" width="22.88671875" customWidth="1"/>
    <col min="4" max="4" width="13.33203125" customWidth="1"/>
    <col min="5" max="5" width="48.5546875" customWidth="1"/>
    <col min="256" max="256" width="10.109375" bestFit="1" customWidth="1"/>
    <col min="257" max="257" width="30.6640625" customWidth="1"/>
    <col min="258" max="258" width="22.88671875" customWidth="1"/>
    <col min="512" max="512" width="10.109375" bestFit="1" customWidth="1"/>
    <col min="513" max="513" width="30.6640625" customWidth="1"/>
    <col min="514" max="514" width="22.88671875" customWidth="1"/>
    <col min="768" max="768" width="10.109375" bestFit="1" customWidth="1"/>
    <col min="769" max="769" width="30.6640625" customWidth="1"/>
    <col min="770" max="770" width="22.88671875" customWidth="1"/>
    <col min="1024" max="1024" width="10.109375" bestFit="1" customWidth="1"/>
    <col min="1025" max="1025" width="30.6640625" customWidth="1"/>
    <col min="1026" max="1026" width="22.88671875" customWidth="1"/>
    <col min="1280" max="1280" width="10.109375" bestFit="1" customWidth="1"/>
    <col min="1281" max="1281" width="30.6640625" customWidth="1"/>
    <col min="1282" max="1282" width="22.88671875" customWidth="1"/>
    <col min="1536" max="1536" width="10.109375" bestFit="1" customWidth="1"/>
    <col min="1537" max="1537" width="30.6640625" customWidth="1"/>
    <col min="1538" max="1538" width="22.88671875" customWidth="1"/>
    <col min="1792" max="1792" width="10.109375" bestFit="1" customWidth="1"/>
    <col min="1793" max="1793" width="30.6640625" customWidth="1"/>
    <col min="1794" max="1794" width="22.88671875" customWidth="1"/>
    <col min="2048" max="2048" width="10.109375" bestFit="1" customWidth="1"/>
    <col min="2049" max="2049" width="30.6640625" customWidth="1"/>
    <col min="2050" max="2050" width="22.88671875" customWidth="1"/>
    <col min="2304" max="2304" width="10.109375" bestFit="1" customWidth="1"/>
    <col min="2305" max="2305" width="30.6640625" customWidth="1"/>
    <col min="2306" max="2306" width="22.88671875" customWidth="1"/>
    <col min="2560" max="2560" width="10.109375" bestFit="1" customWidth="1"/>
    <col min="2561" max="2561" width="30.6640625" customWidth="1"/>
    <col min="2562" max="2562" width="22.88671875" customWidth="1"/>
    <col min="2816" max="2816" width="10.109375" bestFit="1" customWidth="1"/>
    <col min="2817" max="2817" width="30.6640625" customWidth="1"/>
    <col min="2818" max="2818" width="22.88671875" customWidth="1"/>
    <col min="3072" max="3072" width="10.109375" bestFit="1" customWidth="1"/>
    <col min="3073" max="3073" width="30.6640625" customWidth="1"/>
    <col min="3074" max="3074" width="22.88671875" customWidth="1"/>
    <col min="3328" max="3328" width="10.109375" bestFit="1" customWidth="1"/>
    <col min="3329" max="3329" width="30.6640625" customWidth="1"/>
    <col min="3330" max="3330" width="22.88671875" customWidth="1"/>
    <col min="3584" max="3584" width="10.109375" bestFit="1" customWidth="1"/>
    <col min="3585" max="3585" width="30.6640625" customWidth="1"/>
    <col min="3586" max="3586" width="22.88671875" customWidth="1"/>
    <col min="3840" max="3840" width="10.109375" bestFit="1" customWidth="1"/>
    <col min="3841" max="3841" width="30.6640625" customWidth="1"/>
    <col min="3842" max="3842" width="22.88671875" customWidth="1"/>
    <col min="4096" max="4096" width="10.109375" bestFit="1" customWidth="1"/>
    <col min="4097" max="4097" width="30.6640625" customWidth="1"/>
    <col min="4098" max="4098" width="22.88671875" customWidth="1"/>
    <col min="4352" max="4352" width="10.109375" bestFit="1" customWidth="1"/>
    <col min="4353" max="4353" width="30.6640625" customWidth="1"/>
    <col min="4354" max="4354" width="22.88671875" customWidth="1"/>
    <col min="4608" max="4608" width="10.109375" bestFit="1" customWidth="1"/>
    <col min="4609" max="4609" width="30.6640625" customWidth="1"/>
    <col min="4610" max="4610" width="22.88671875" customWidth="1"/>
    <col min="4864" max="4864" width="10.109375" bestFit="1" customWidth="1"/>
    <col min="4865" max="4865" width="30.6640625" customWidth="1"/>
    <col min="4866" max="4866" width="22.88671875" customWidth="1"/>
    <col min="5120" max="5120" width="10.109375" bestFit="1" customWidth="1"/>
    <col min="5121" max="5121" width="30.6640625" customWidth="1"/>
    <col min="5122" max="5122" width="22.88671875" customWidth="1"/>
    <col min="5376" max="5376" width="10.109375" bestFit="1" customWidth="1"/>
    <col min="5377" max="5377" width="30.6640625" customWidth="1"/>
    <col min="5378" max="5378" width="22.88671875" customWidth="1"/>
    <col min="5632" max="5632" width="10.109375" bestFit="1" customWidth="1"/>
    <col min="5633" max="5633" width="30.6640625" customWidth="1"/>
    <col min="5634" max="5634" width="22.88671875" customWidth="1"/>
    <col min="5888" max="5888" width="10.109375" bestFit="1" customWidth="1"/>
    <col min="5889" max="5889" width="30.6640625" customWidth="1"/>
    <col min="5890" max="5890" width="22.88671875" customWidth="1"/>
    <col min="6144" max="6144" width="10.109375" bestFit="1" customWidth="1"/>
    <col min="6145" max="6145" width="30.6640625" customWidth="1"/>
    <col min="6146" max="6146" width="22.88671875" customWidth="1"/>
    <col min="6400" max="6400" width="10.109375" bestFit="1" customWidth="1"/>
    <col min="6401" max="6401" width="30.6640625" customWidth="1"/>
    <col min="6402" max="6402" width="22.88671875" customWidth="1"/>
    <col min="6656" max="6656" width="10.109375" bestFit="1" customWidth="1"/>
    <col min="6657" max="6657" width="30.6640625" customWidth="1"/>
    <col min="6658" max="6658" width="22.88671875" customWidth="1"/>
    <col min="6912" max="6912" width="10.109375" bestFit="1" customWidth="1"/>
    <col min="6913" max="6913" width="30.6640625" customWidth="1"/>
    <col min="6914" max="6914" width="22.88671875" customWidth="1"/>
    <col min="7168" max="7168" width="10.109375" bestFit="1" customWidth="1"/>
    <col min="7169" max="7169" width="30.6640625" customWidth="1"/>
    <col min="7170" max="7170" width="22.88671875" customWidth="1"/>
    <col min="7424" max="7424" width="10.109375" bestFit="1" customWidth="1"/>
    <col min="7425" max="7425" width="30.6640625" customWidth="1"/>
    <col min="7426" max="7426" width="22.88671875" customWidth="1"/>
    <col min="7680" max="7680" width="10.109375" bestFit="1" customWidth="1"/>
    <col min="7681" max="7681" width="30.6640625" customWidth="1"/>
    <col min="7682" max="7682" width="22.88671875" customWidth="1"/>
    <col min="7936" max="7936" width="10.109375" bestFit="1" customWidth="1"/>
    <col min="7937" max="7937" width="30.6640625" customWidth="1"/>
    <col min="7938" max="7938" width="22.88671875" customWidth="1"/>
    <col min="8192" max="8192" width="10.109375" bestFit="1" customWidth="1"/>
    <col min="8193" max="8193" width="30.6640625" customWidth="1"/>
    <col min="8194" max="8194" width="22.88671875" customWidth="1"/>
    <col min="8448" max="8448" width="10.109375" bestFit="1" customWidth="1"/>
    <col min="8449" max="8449" width="30.6640625" customWidth="1"/>
    <col min="8450" max="8450" width="22.88671875" customWidth="1"/>
    <col min="8704" max="8704" width="10.109375" bestFit="1" customWidth="1"/>
    <col min="8705" max="8705" width="30.6640625" customWidth="1"/>
    <col min="8706" max="8706" width="22.88671875" customWidth="1"/>
    <col min="8960" max="8960" width="10.109375" bestFit="1" customWidth="1"/>
    <col min="8961" max="8961" width="30.6640625" customWidth="1"/>
    <col min="8962" max="8962" width="22.88671875" customWidth="1"/>
    <col min="9216" max="9216" width="10.109375" bestFit="1" customWidth="1"/>
    <col min="9217" max="9217" width="30.6640625" customWidth="1"/>
    <col min="9218" max="9218" width="22.88671875" customWidth="1"/>
    <col min="9472" max="9472" width="10.109375" bestFit="1" customWidth="1"/>
    <col min="9473" max="9473" width="30.6640625" customWidth="1"/>
    <col min="9474" max="9474" width="22.88671875" customWidth="1"/>
    <col min="9728" max="9728" width="10.109375" bestFit="1" customWidth="1"/>
    <col min="9729" max="9729" width="30.6640625" customWidth="1"/>
    <col min="9730" max="9730" width="22.88671875" customWidth="1"/>
    <col min="9984" max="9984" width="10.109375" bestFit="1" customWidth="1"/>
    <col min="9985" max="9985" width="30.6640625" customWidth="1"/>
    <col min="9986" max="9986" width="22.88671875" customWidth="1"/>
    <col min="10240" max="10240" width="10.109375" bestFit="1" customWidth="1"/>
    <col min="10241" max="10241" width="30.6640625" customWidth="1"/>
    <col min="10242" max="10242" width="22.88671875" customWidth="1"/>
    <col min="10496" max="10496" width="10.109375" bestFit="1" customWidth="1"/>
    <col min="10497" max="10497" width="30.6640625" customWidth="1"/>
    <col min="10498" max="10498" width="22.88671875" customWidth="1"/>
    <col min="10752" max="10752" width="10.109375" bestFit="1" customWidth="1"/>
    <col min="10753" max="10753" width="30.6640625" customWidth="1"/>
    <col min="10754" max="10754" width="22.88671875" customWidth="1"/>
    <col min="11008" max="11008" width="10.109375" bestFit="1" customWidth="1"/>
    <col min="11009" max="11009" width="30.6640625" customWidth="1"/>
    <col min="11010" max="11010" width="22.88671875" customWidth="1"/>
    <col min="11264" max="11264" width="10.109375" bestFit="1" customWidth="1"/>
    <col min="11265" max="11265" width="30.6640625" customWidth="1"/>
    <col min="11266" max="11266" width="22.88671875" customWidth="1"/>
    <col min="11520" max="11520" width="10.109375" bestFit="1" customWidth="1"/>
    <col min="11521" max="11521" width="30.6640625" customWidth="1"/>
    <col min="11522" max="11522" width="22.88671875" customWidth="1"/>
    <col min="11776" max="11776" width="10.109375" bestFit="1" customWidth="1"/>
    <col min="11777" max="11777" width="30.6640625" customWidth="1"/>
    <col min="11778" max="11778" width="22.88671875" customWidth="1"/>
    <col min="12032" max="12032" width="10.109375" bestFit="1" customWidth="1"/>
    <col min="12033" max="12033" width="30.6640625" customWidth="1"/>
    <col min="12034" max="12034" width="22.88671875" customWidth="1"/>
    <col min="12288" max="12288" width="10.109375" bestFit="1" customWidth="1"/>
    <col min="12289" max="12289" width="30.6640625" customWidth="1"/>
    <col min="12290" max="12290" width="22.88671875" customWidth="1"/>
    <col min="12544" max="12544" width="10.109375" bestFit="1" customWidth="1"/>
    <col min="12545" max="12545" width="30.6640625" customWidth="1"/>
    <col min="12546" max="12546" width="22.88671875" customWidth="1"/>
    <col min="12800" max="12800" width="10.109375" bestFit="1" customWidth="1"/>
    <col min="12801" max="12801" width="30.6640625" customWidth="1"/>
    <col min="12802" max="12802" width="22.88671875" customWidth="1"/>
    <col min="13056" max="13056" width="10.109375" bestFit="1" customWidth="1"/>
    <col min="13057" max="13057" width="30.6640625" customWidth="1"/>
    <col min="13058" max="13058" width="22.88671875" customWidth="1"/>
    <col min="13312" max="13312" width="10.109375" bestFit="1" customWidth="1"/>
    <col min="13313" max="13313" width="30.6640625" customWidth="1"/>
    <col min="13314" max="13314" width="22.88671875" customWidth="1"/>
    <col min="13568" max="13568" width="10.109375" bestFit="1" customWidth="1"/>
    <col min="13569" max="13569" width="30.6640625" customWidth="1"/>
    <col min="13570" max="13570" width="22.88671875" customWidth="1"/>
    <col min="13824" max="13824" width="10.109375" bestFit="1" customWidth="1"/>
    <col min="13825" max="13825" width="30.6640625" customWidth="1"/>
    <col min="13826" max="13826" width="22.88671875" customWidth="1"/>
    <col min="14080" max="14080" width="10.109375" bestFit="1" customWidth="1"/>
    <col min="14081" max="14081" width="30.6640625" customWidth="1"/>
    <col min="14082" max="14082" width="22.88671875" customWidth="1"/>
    <col min="14336" max="14336" width="10.109375" bestFit="1" customWidth="1"/>
    <col min="14337" max="14337" width="30.6640625" customWidth="1"/>
    <col min="14338" max="14338" width="22.88671875" customWidth="1"/>
    <col min="14592" max="14592" width="10.109375" bestFit="1" customWidth="1"/>
    <col min="14593" max="14593" width="30.6640625" customWidth="1"/>
    <col min="14594" max="14594" width="22.88671875" customWidth="1"/>
    <col min="14848" max="14848" width="10.109375" bestFit="1" customWidth="1"/>
    <col min="14849" max="14849" width="30.6640625" customWidth="1"/>
    <col min="14850" max="14850" width="22.88671875" customWidth="1"/>
    <col min="15104" max="15104" width="10.109375" bestFit="1" customWidth="1"/>
    <col min="15105" max="15105" width="30.6640625" customWidth="1"/>
    <col min="15106" max="15106" width="22.88671875" customWidth="1"/>
    <col min="15360" max="15360" width="10.109375" bestFit="1" customWidth="1"/>
    <col min="15361" max="15361" width="30.6640625" customWidth="1"/>
    <col min="15362" max="15362" width="22.88671875" customWidth="1"/>
    <col min="15616" max="15616" width="10.109375" bestFit="1" customWidth="1"/>
    <col min="15617" max="15617" width="30.6640625" customWidth="1"/>
    <col min="15618" max="15618" width="22.88671875" customWidth="1"/>
    <col min="15872" max="15872" width="10.109375" bestFit="1" customWidth="1"/>
    <col min="15873" max="15873" width="30.6640625" customWidth="1"/>
    <col min="15874" max="15874" width="22.88671875" customWidth="1"/>
    <col min="16128" max="16128" width="10.109375" bestFit="1" customWidth="1"/>
    <col min="16129" max="16129" width="30.6640625" customWidth="1"/>
    <col min="16130" max="16130" width="22.88671875" customWidth="1"/>
  </cols>
  <sheetData>
    <row r="1" spans="1:9" ht="33" customHeight="1" thickBot="1" x14ac:dyDescent="0.3">
      <c r="A1" s="736" t="s">
        <v>115</v>
      </c>
      <c r="B1" s="737"/>
      <c r="C1" s="737"/>
      <c r="D1" s="737"/>
      <c r="E1" s="737"/>
    </row>
    <row r="2" spans="1:9" s="43" customFormat="1" ht="27" customHeight="1" x14ac:dyDescent="0.25">
      <c r="A2" s="219" t="s">
        <v>72</v>
      </c>
      <c r="B2" s="217" t="s">
        <v>75</v>
      </c>
      <c r="C2" s="217" t="s">
        <v>76</v>
      </c>
      <c r="D2" s="217" t="s">
        <v>80</v>
      </c>
      <c r="E2" s="218" t="s">
        <v>77</v>
      </c>
    </row>
    <row r="3" spans="1:9" ht="24.9" customHeight="1" x14ac:dyDescent="0.25">
      <c r="A3" s="220"/>
      <c r="B3" s="197"/>
      <c r="C3" s="197"/>
      <c r="D3" s="197"/>
      <c r="E3" s="197"/>
    </row>
    <row r="4" spans="1:9" ht="24.9" customHeight="1" x14ac:dyDescent="0.25">
      <c r="A4" s="220"/>
      <c r="B4" s="197"/>
      <c r="C4" s="197"/>
      <c r="D4" s="197"/>
      <c r="E4" s="197"/>
    </row>
    <row r="5" spans="1:9" ht="24.9" customHeight="1" x14ac:dyDescent="0.25">
      <c r="A5" s="220"/>
      <c r="B5" s="197"/>
      <c r="C5" s="197"/>
      <c r="D5" s="197"/>
      <c r="E5" s="197"/>
    </row>
    <row r="6" spans="1:9" ht="24.9" customHeight="1" x14ac:dyDescent="0.25">
      <c r="A6" s="220"/>
      <c r="B6" s="197"/>
      <c r="C6" s="197"/>
      <c r="D6" s="197"/>
      <c r="E6" s="197"/>
    </row>
    <row r="7" spans="1:9" ht="24.9" customHeight="1" x14ac:dyDescent="0.25">
      <c r="A7" s="220"/>
      <c r="B7" s="197"/>
      <c r="C7" s="197"/>
      <c r="D7" s="197"/>
      <c r="E7" s="197"/>
    </row>
    <row r="8" spans="1:9" ht="24.9" customHeight="1" x14ac:dyDescent="0.25">
      <c r="A8" s="220"/>
      <c r="B8" s="197"/>
      <c r="C8" s="197"/>
      <c r="D8" s="197"/>
      <c r="E8" s="197"/>
    </row>
    <row r="9" spans="1:9" ht="24.9" customHeight="1" x14ac:dyDescent="0.25">
      <c r="A9" s="220"/>
      <c r="B9" s="197"/>
      <c r="C9" s="197"/>
      <c r="D9" s="197"/>
      <c r="E9" s="197"/>
    </row>
    <row r="10" spans="1:9" ht="24.9" customHeight="1" x14ac:dyDescent="0.25">
      <c r="A10" s="220"/>
      <c r="B10" s="197"/>
      <c r="C10" s="197"/>
      <c r="D10" s="197"/>
      <c r="E10" s="197"/>
    </row>
    <row r="11" spans="1:9" ht="24.9" customHeight="1" x14ac:dyDescent="0.25">
      <c r="A11" s="220"/>
      <c r="B11" s="197"/>
      <c r="C11" s="197"/>
      <c r="D11" s="197"/>
      <c r="E11" s="197"/>
    </row>
    <row r="12" spans="1:9" ht="24.9" customHeight="1" x14ac:dyDescent="0.25">
      <c r="A12" s="220"/>
      <c r="B12" s="197"/>
      <c r="C12" s="197"/>
      <c r="D12" s="197"/>
      <c r="E12" s="197"/>
    </row>
    <row r="13" spans="1:9" ht="24.9" customHeight="1" x14ac:dyDescent="0.25">
      <c r="A13" s="220"/>
      <c r="B13" s="197"/>
      <c r="C13" s="197"/>
      <c r="D13" s="197"/>
      <c r="E13" s="197"/>
    </row>
    <row r="14" spans="1:9" ht="24.9" customHeight="1" x14ac:dyDescent="0.25">
      <c r="A14" s="220"/>
      <c r="B14" s="197"/>
      <c r="C14" s="197"/>
      <c r="D14" s="197"/>
      <c r="E14" s="197"/>
    </row>
    <row r="15" spans="1:9" ht="24.9" customHeight="1" x14ac:dyDescent="0.25">
      <c r="A15" s="220"/>
      <c r="B15" s="197"/>
      <c r="C15" s="197"/>
      <c r="D15" s="197"/>
      <c r="E15" s="197"/>
      <c r="I15" t="s">
        <v>153</v>
      </c>
    </row>
    <row r="16" spans="1:9" ht="24.9" customHeight="1" x14ac:dyDescent="0.25">
      <c r="A16" s="220"/>
      <c r="B16" s="197"/>
      <c r="C16" s="197"/>
      <c r="D16" s="197"/>
      <c r="E16" s="197"/>
    </row>
    <row r="17" spans="1:5" ht="24.9" customHeight="1" x14ac:dyDescent="0.25">
      <c r="A17" s="220"/>
      <c r="B17" s="197"/>
      <c r="C17" s="197"/>
      <c r="D17" s="197"/>
      <c r="E17" s="197"/>
    </row>
    <row r="18" spans="1:5" ht="24.9" customHeight="1" x14ac:dyDescent="0.25">
      <c r="A18" s="220"/>
      <c r="B18" s="197"/>
      <c r="C18" s="197"/>
      <c r="D18" s="197"/>
      <c r="E18" s="197"/>
    </row>
    <row r="19" spans="1:5" ht="24.9" customHeight="1" x14ac:dyDescent="0.25">
      <c r="A19" s="220"/>
      <c r="B19" s="197"/>
      <c r="C19" s="197"/>
      <c r="D19" s="197"/>
      <c r="E19" s="197"/>
    </row>
    <row r="20" spans="1:5" ht="24.9" customHeight="1" x14ac:dyDescent="0.25">
      <c r="A20" s="220"/>
      <c r="B20" s="197"/>
      <c r="C20" s="197"/>
      <c r="D20" s="197"/>
      <c r="E20" s="197"/>
    </row>
    <row r="21" spans="1:5" ht="24.9" customHeight="1" x14ac:dyDescent="0.25">
      <c r="A21" s="220"/>
      <c r="B21" s="197"/>
      <c r="C21" s="197"/>
      <c r="D21" s="197"/>
      <c r="E21" s="197"/>
    </row>
    <row r="22" spans="1:5" ht="24.9" customHeight="1" x14ac:dyDescent="0.25">
      <c r="A22" s="220"/>
      <c r="B22" s="197"/>
      <c r="C22" s="197"/>
      <c r="D22" s="197"/>
      <c r="E22" s="197"/>
    </row>
    <row r="23" spans="1:5" ht="24.9" customHeight="1" x14ac:dyDescent="0.25">
      <c r="A23" s="220"/>
      <c r="B23" s="197"/>
      <c r="C23" s="197"/>
      <c r="D23" s="197"/>
      <c r="E23" s="197"/>
    </row>
    <row r="24" spans="1:5" x14ac:dyDescent="0.25">
      <c r="A24" s="221"/>
      <c r="B24" s="196"/>
      <c r="C24" s="196"/>
      <c r="D24" s="196"/>
      <c r="E24" s="196"/>
    </row>
    <row r="25" spans="1:5" x14ac:dyDescent="0.25">
      <c r="A25" s="221"/>
      <c r="B25" s="196"/>
      <c r="C25" s="196"/>
      <c r="D25" s="196"/>
      <c r="E25" s="196"/>
    </row>
    <row r="26" spans="1:5" x14ac:dyDescent="0.25">
      <c r="A26" s="221"/>
      <c r="B26" s="196"/>
      <c r="C26" s="196"/>
      <c r="D26" s="196"/>
      <c r="E26" s="196"/>
    </row>
    <row r="27" spans="1:5" x14ac:dyDescent="0.25">
      <c r="A27" s="221"/>
      <c r="B27" s="196"/>
      <c r="C27" s="196"/>
      <c r="D27" s="196"/>
      <c r="E27" s="196"/>
    </row>
    <row r="28" spans="1:5" x14ac:dyDescent="0.25">
      <c r="A28" s="221"/>
      <c r="B28" s="196"/>
      <c r="C28" s="196"/>
      <c r="D28" s="196"/>
      <c r="E28" s="196"/>
    </row>
    <row r="29" spans="1:5" x14ac:dyDescent="0.25">
      <c r="A29" s="221"/>
      <c r="B29" s="196"/>
      <c r="C29" s="196"/>
      <c r="D29" s="196"/>
      <c r="E29" s="196"/>
    </row>
    <row r="30" spans="1:5" x14ac:dyDescent="0.25">
      <c r="A30" s="221"/>
      <c r="B30" s="196"/>
      <c r="C30" s="196"/>
      <c r="D30" s="196"/>
      <c r="E30" s="196"/>
    </row>
    <row r="31" spans="1:5" x14ac:dyDescent="0.25">
      <c r="A31" s="221"/>
      <c r="B31" s="196"/>
      <c r="C31" s="196"/>
      <c r="D31" s="196"/>
      <c r="E31" s="196"/>
    </row>
    <row r="32" spans="1:5" x14ac:dyDescent="0.25">
      <c r="A32" s="221"/>
      <c r="B32" s="196"/>
      <c r="C32" s="196"/>
      <c r="D32" s="196"/>
      <c r="E32" s="196"/>
    </row>
    <row r="33" spans="1:5" x14ac:dyDescent="0.25">
      <c r="A33" s="221"/>
      <c r="B33" s="196"/>
      <c r="C33" s="196"/>
      <c r="D33" s="196"/>
      <c r="E33" s="196"/>
    </row>
    <row r="34" spans="1:5" x14ac:dyDescent="0.25">
      <c r="A34" s="221"/>
      <c r="B34" s="196"/>
      <c r="C34" s="196"/>
      <c r="D34" s="196"/>
      <c r="E34" s="196"/>
    </row>
    <row r="35" spans="1:5" x14ac:dyDescent="0.25">
      <c r="A35" s="221"/>
      <c r="B35" s="196"/>
      <c r="C35" s="196"/>
      <c r="D35" s="196"/>
      <c r="E35" s="196"/>
    </row>
    <row r="36" spans="1:5" x14ac:dyDescent="0.25">
      <c r="A36" s="221"/>
      <c r="B36" s="196"/>
      <c r="C36" s="196"/>
      <c r="D36" s="196"/>
      <c r="E36" s="196"/>
    </row>
    <row r="37" spans="1:5" x14ac:dyDescent="0.25">
      <c r="A37" s="221"/>
      <c r="B37" s="196"/>
      <c r="C37" s="196"/>
      <c r="D37" s="196"/>
      <c r="E37" s="196"/>
    </row>
    <row r="38" spans="1:5" x14ac:dyDescent="0.25">
      <c r="A38" s="221"/>
      <c r="B38" s="196"/>
      <c r="C38" s="196"/>
      <c r="D38" s="196"/>
      <c r="E38" s="196"/>
    </row>
    <row r="39" spans="1:5" x14ac:dyDescent="0.25">
      <c r="A39" s="221"/>
      <c r="B39" s="196"/>
      <c r="C39" s="196"/>
      <c r="D39" s="196"/>
      <c r="E39" s="196"/>
    </row>
    <row r="40" spans="1:5" x14ac:dyDescent="0.25">
      <c r="A40" s="221"/>
      <c r="B40" s="196"/>
      <c r="C40" s="196"/>
      <c r="D40" s="196"/>
      <c r="E40" s="196"/>
    </row>
    <row r="41" spans="1:5" x14ac:dyDescent="0.25">
      <c r="A41" s="221"/>
      <c r="B41" s="196"/>
      <c r="C41" s="196"/>
      <c r="D41" s="196"/>
      <c r="E41" s="196"/>
    </row>
    <row r="42" spans="1:5" x14ac:dyDescent="0.25">
      <c r="A42" s="221"/>
      <c r="B42" s="196"/>
      <c r="C42" s="196"/>
      <c r="D42" s="196"/>
      <c r="E42" s="196"/>
    </row>
    <row r="43" spans="1:5" x14ac:dyDescent="0.25">
      <c r="A43" s="221"/>
      <c r="B43" s="196"/>
      <c r="C43" s="196"/>
      <c r="D43" s="196"/>
      <c r="E43" s="196"/>
    </row>
    <row r="44" spans="1:5" x14ac:dyDescent="0.25">
      <c r="A44" s="221"/>
      <c r="B44" s="196"/>
      <c r="C44" s="196"/>
      <c r="D44" s="196"/>
      <c r="E44" s="196"/>
    </row>
    <row r="45" spans="1:5" x14ac:dyDescent="0.25">
      <c r="A45" s="221"/>
      <c r="B45" s="196"/>
      <c r="C45" s="196"/>
      <c r="D45" s="196"/>
      <c r="E45" s="196"/>
    </row>
    <row r="46" spans="1:5" x14ac:dyDescent="0.25">
      <c r="A46" s="221"/>
      <c r="B46" s="196"/>
      <c r="C46" s="196"/>
      <c r="D46" s="196"/>
      <c r="E46" s="196"/>
    </row>
    <row r="47" spans="1:5" x14ac:dyDescent="0.25">
      <c r="A47" s="221"/>
      <c r="B47" s="196"/>
      <c r="C47" s="196"/>
      <c r="D47" s="196"/>
      <c r="E47" s="196"/>
    </row>
    <row r="48" spans="1:5" x14ac:dyDescent="0.25">
      <c r="A48" s="221"/>
      <c r="B48" s="196"/>
      <c r="C48" s="196"/>
      <c r="D48" s="196"/>
      <c r="E48" s="196"/>
    </row>
    <row r="49" spans="1:5" x14ac:dyDescent="0.25">
      <c r="A49" s="221"/>
      <c r="B49" s="196"/>
      <c r="C49" s="196"/>
      <c r="D49" s="196"/>
      <c r="E49" s="196"/>
    </row>
    <row r="50" spans="1:5" x14ac:dyDescent="0.25">
      <c r="A50" s="221"/>
      <c r="B50" s="196"/>
      <c r="C50" s="196"/>
      <c r="D50" s="196"/>
      <c r="E50" s="196"/>
    </row>
    <row r="51" spans="1:5" x14ac:dyDescent="0.25">
      <c r="A51" s="221"/>
      <c r="B51" s="196"/>
      <c r="C51" s="196"/>
      <c r="D51" s="196"/>
      <c r="E51" s="196"/>
    </row>
    <row r="52" spans="1:5" x14ac:dyDescent="0.25">
      <c r="A52" s="221"/>
      <c r="B52" s="196"/>
      <c r="C52" s="196"/>
      <c r="D52" s="196"/>
      <c r="E52" s="196"/>
    </row>
    <row r="53" spans="1:5" x14ac:dyDescent="0.25">
      <c r="A53" s="221"/>
      <c r="B53" s="196"/>
      <c r="C53" s="196"/>
      <c r="D53" s="196"/>
      <c r="E53" s="196"/>
    </row>
    <row r="54" spans="1:5" x14ac:dyDescent="0.25">
      <c r="A54" s="221"/>
      <c r="B54" s="196"/>
      <c r="C54" s="196"/>
      <c r="D54" s="196"/>
      <c r="E54" s="196"/>
    </row>
    <row r="55" spans="1:5" x14ac:dyDescent="0.25">
      <c r="A55" s="221"/>
      <c r="B55" s="196"/>
      <c r="C55" s="196"/>
      <c r="D55" s="196"/>
      <c r="E55" s="196"/>
    </row>
    <row r="56" spans="1:5" x14ac:dyDescent="0.25">
      <c r="A56" s="221"/>
      <c r="B56" s="196"/>
      <c r="C56" s="196"/>
      <c r="D56" s="196"/>
      <c r="E56" s="196"/>
    </row>
    <row r="57" spans="1:5" x14ac:dyDescent="0.25">
      <c r="A57" s="221"/>
      <c r="B57" s="196"/>
      <c r="C57" s="196"/>
      <c r="D57" s="196"/>
      <c r="E57" s="196"/>
    </row>
    <row r="58" spans="1:5" x14ac:dyDescent="0.25">
      <c r="A58" s="221"/>
      <c r="B58" s="196"/>
      <c r="C58" s="196"/>
      <c r="D58" s="196"/>
      <c r="E58" s="196"/>
    </row>
    <row r="59" spans="1:5" x14ac:dyDescent="0.25">
      <c r="A59" s="221"/>
      <c r="B59" s="196"/>
      <c r="C59" s="196"/>
      <c r="D59" s="196"/>
      <c r="E59" s="196"/>
    </row>
    <row r="60" spans="1:5" x14ac:dyDescent="0.25">
      <c r="A60" s="221"/>
      <c r="B60" s="196"/>
      <c r="C60" s="196"/>
      <c r="D60" s="196"/>
      <c r="E60" s="196"/>
    </row>
    <row r="61" spans="1:5" x14ac:dyDescent="0.25">
      <c r="A61" s="221"/>
      <c r="B61" s="196"/>
      <c r="C61" s="196"/>
      <c r="D61" s="196"/>
      <c r="E61" s="196"/>
    </row>
    <row r="62" spans="1:5" x14ac:dyDescent="0.25">
      <c r="A62" s="221"/>
      <c r="B62" s="196"/>
      <c r="C62" s="196"/>
      <c r="D62" s="196"/>
      <c r="E62" s="196"/>
    </row>
    <row r="63" spans="1:5" x14ac:dyDescent="0.25">
      <c r="A63" s="221"/>
      <c r="B63" s="196"/>
      <c r="C63" s="196"/>
      <c r="D63" s="196"/>
      <c r="E63" s="196"/>
    </row>
    <row r="64" spans="1:5" x14ac:dyDescent="0.25">
      <c r="A64" s="221"/>
      <c r="B64" s="196"/>
      <c r="C64" s="196"/>
      <c r="D64" s="196"/>
      <c r="E64" s="196"/>
    </row>
    <row r="65" spans="1:5" x14ac:dyDescent="0.25">
      <c r="A65" s="221"/>
      <c r="B65" s="196"/>
      <c r="C65" s="196"/>
      <c r="D65" s="196"/>
      <c r="E65" s="196"/>
    </row>
    <row r="66" spans="1:5" x14ac:dyDescent="0.25">
      <c r="A66" s="221"/>
      <c r="B66" s="196"/>
      <c r="C66" s="196"/>
      <c r="D66" s="196"/>
      <c r="E66" s="196"/>
    </row>
    <row r="67" spans="1:5" x14ac:dyDescent="0.25">
      <c r="A67" s="221"/>
      <c r="B67" s="196"/>
      <c r="C67" s="196"/>
      <c r="D67" s="196"/>
      <c r="E67" s="196"/>
    </row>
    <row r="68" spans="1:5" x14ac:dyDescent="0.25">
      <c r="A68" s="221"/>
      <c r="B68" s="196"/>
      <c r="C68" s="196"/>
      <c r="D68" s="196"/>
      <c r="E68" s="196"/>
    </row>
    <row r="69" spans="1:5" x14ac:dyDescent="0.25">
      <c r="A69" s="221"/>
      <c r="B69" s="196"/>
      <c r="C69" s="196"/>
      <c r="D69" s="196"/>
      <c r="E69" s="196"/>
    </row>
    <row r="70" spans="1:5" x14ac:dyDescent="0.25">
      <c r="A70" s="221"/>
      <c r="B70" s="196"/>
      <c r="C70" s="196"/>
      <c r="D70" s="196"/>
      <c r="E70" s="196"/>
    </row>
    <row r="71" spans="1:5" x14ac:dyDescent="0.25">
      <c r="A71" s="221"/>
      <c r="B71" s="196"/>
      <c r="C71" s="196"/>
      <c r="D71" s="196"/>
      <c r="E71" s="196"/>
    </row>
    <row r="72" spans="1:5" x14ac:dyDescent="0.25">
      <c r="A72" s="221"/>
      <c r="B72" s="196"/>
      <c r="C72" s="196"/>
      <c r="D72" s="196"/>
      <c r="E72" s="196"/>
    </row>
    <row r="73" spans="1:5" x14ac:dyDescent="0.25">
      <c r="A73" s="221"/>
      <c r="B73" s="196"/>
      <c r="C73" s="196"/>
      <c r="D73" s="196"/>
      <c r="E73" s="196"/>
    </row>
    <row r="74" spans="1:5" x14ac:dyDescent="0.25">
      <c r="A74" s="221"/>
      <c r="B74" s="196"/>
      <c r="C74" s="196"/>
      <c r="D74" s="196"/>
      <c r="E74" s="196"/>
    </row>
    <row r="75" spans="1:5" x14ac:dyDescent="0.25">
      <c r="A75" s="221"/>
      <c r="B75" s="196"/>
      <c r="C75" s="196"/>
      <c r="D75" s="196"/>
      <c r="E75" s="196"/>
    </row>
    <row r="76" spans="1:5" x14ac:dyDescent="0.25">
      <c r="A76" s="221"/>
      <c r="B76" s="196"/>
      <c r="C76" s="196"/>
      <c r="D76" s="196"/>
      <c r="E76" s="196"/>
    </row>
    <row r="77" spans="1:5" x14ac:dyDescent="0.25">
      <c r="A77" s="221"/>
      <c r="B77" s="196"/>
      <c r="C77" s="196"/>
      <c r="D77" s="196"/>
      <c r="E77" s="196"/>
    </row>
    <row r="78" spans="1:5" x14ac:dyDescent="0.25">
      <c r="A78" s="221"/>
      <c r="B78" s="196"/>
      <c r="C78" s="196"/>
      <c r="D78" s="196"/>
      <c r="E78" s="196"/>
    </row>
    <row r="79" spans="1:5" x14ac:dyDescent="0.25">
      <c r="A79" s="221"/>
      <c r="B79" s="196"/>
      <c r="C79" s="196"/>
      <c r="D79" s="196"/>
      <c r="E79" s="196"/>
    </row>
    <row r="80" spans="1:5" x14ac:dyDescent="0.25">
      <c r="A80" s="221"/>
      <c r="B80" s="196"/>
      <c r="C80" s="196"/>
      <c r="D80" s="196"/>
      <c r="E80" s="196"/>
    </row>
    <row r="81" spans="1:5" x14ac:dyDescent="0.25">
      <c r="A81" s="221"/>
      <c r="B81" s="196"/>
      <c r="C81" s="196"/>
      <c r="D81" s="196"/>
      <c r="E81" s="196"/>
    </row>
    <row r="82" spans="1:5" x14ac:dyDescent="0.25">
      <c r="A82" s="221"/>
      <c r="B82" s="196"/>
      <c r="C82" s="196"/>
      <c r="D82" s="196"/>
      <c r="E82" s="196"/>
    </row>
    <row r="83" spans="1:5" x14ac:dyDescent="0.25">
      <c r="A83" s="221"/>
      <c r="B83" s="196"/>
      <c r="C83" s="196"/>
      <c r="D83" s="196"/>
      <c r="E83" s="196"/>
    </row>
    <row r="84" spans="1:5" x14ac:dyDescent="0.25">
      <c r="A84" s="221"/>
      <c r="B84" s="196"/>
      <c r="C84" s="196"/>
      <c r="D84" s="196"/>
      <c r="E84" s="196"/>
    </row>
    <row r="85" spans="1:5" x14ac:dyDescent="0.25">
      <c r="A85" s="221"/>
      <c r="B85" s="196"/>
      <c r="C85" s="196"/>
      <c r="D85" s="196"/>
      <c r="E85" s="196"/>
    </row>
    <row r="86" spans="1:5" x14ac:dyDescent="0.25">
      <c r="A86" s="221"/>
      <c r="B86" s="196"/>
      <c r="C86" s="196"/>
      <c r="D86" s="196"/>
      <c r="E86" s="196"/>
    </row>
    <row r="87" spans="1:5" x14ac:dyDescent="0.25">
      <c r="A87" s="221"/>
      <c r="B87" s="196"/>
      <c r="C87" s="196"/>
      <c r="D87" s="196"/>
      <c r="E87" s="196"/>
    </row>
    <row r="88" spans="1:5" x14ac:dyDescent="0.25">
      <c r="A88" s="221"/>
      <c r="B88" s="196"/>
      <c r="C88" s="196"/>
      <c r="D88" s="196"/>
      <c r="E88" s="196"/>
    </row>
    <row r="89" spans="1:5" x14ac:dyDescent="0.25">
      <c r="A89" s="221"/>
      <c r="B89" s="196"/>
      <c r="C89" s="196"/>
      <c r="D89" s="196"/>
      <c r="E89" s="196"/>
    </row>
    <row r="90" spans="1:5" x14ac:dyDescent="0.25">
      <c r="A90" s="221"/>
      <c r="B90" s="196"/>
      <c r="C90" s="196"/>
      <c r="D90" s="196"/>
      <c r="E90" s="196"/>
    </row>
    <row r="91" spans="1:5" x14ac:dyDescent="0.25">
      <c r="A91" s="221"/>
      <c r="B91" s="196"/>
      <c r="C91" s="196"/>
      <c r="D91" s="196"/>
      <c r="E91" s="196"/>
    </row>
    <row r="92" spans="1:5" x14ac:dyDescent="0.25">
      <c r="A92" s="221"/>
      <c r="B92" s="196"/>
      <c r="C92" s="196"/>
      <c r="D92" s="196"/>
      <c r="E92" s="196"/>
    </row>
    <row r="93" spans="1:5" x14ac:dyDescent="0.25">
      <c r="A93" s="221"/>
      <c r="B93" s="196"/>
      <c r="C93" s="196"/>
      <c r="D93" s="196"/>
      <c r="E93" s="196"/>
    </row>
    <row r="94" spans="1:5" x14ac:dyDescent="0.25">
      <c r="A94" s="221"/>
      <c r="B94" s="196"/>
      <c r="C94" s="196"/>
      <c r="D94" s="196"/>
      <c r="E94" s="196"/>
    </row>
    <row r="95" spans="1:5" x14ac:dyDescent="0.25">
      <c r="A95" s="221"/>
      <c r="B95" s="196"/>
      <c r="C95" s="196"/>
      <c r="D95" s="196"/>
      <c r="E95" s="196"/>
    </row>
    <row r="96" spans="1:5" x14ac:dyDescent="0.25">
      <c r="A96" s="221"/>
      <c r="B96" s="196"/>
      <c r="C96" s="196"/>
      <c r="D96" s="196"/>
      <c r="E96" s="196"/>
    </row>
    <row r="97" spans="1:5" x14ac:dyDescent="0.25">
      <c r="A97" s="221"/>
      <c r="B97" s="196"/>
      <c r="C97" s="196"/>
      <c r="D97" s="196"/>
      <c r="E97" s="196"/>
    </row>
    <row r="98" spans="1:5" x14ac:dyDescent="0.25">
      <c r="A98" s="221"/>
      <c r="B98" s="196"/>
      <c r="C98" s="196"/>
      <c r="D98" s="196"/>
      <c r="E98" s="196"/>
    </row>
    <row r="99" spans="1:5" x14ac:dyDescent="0.25">
      <c r="A99" s="221"/>
      <c r="B99" s="196"/>
      <c r="C99" s="196"/>
      <c r="D99" s="196"/>
      <c r="E99" s="196"/>
    </row>
    <row r="100" spans="1:5" x14ac:dyDescent="0.25">
      <c r="A100" s="221"/>
      <c r="B100" s="196"/>
      <c r="C100" s="196"/>
      <c r="D100" s="196"/>
      <c r="E100" s="196"/>
    </row>
    <row r="101" spans="1:5" x14ac:dyDescent="0.25">
      <c r="A101" s="221"/>
      <c r="B101" s="196"/>
      <c r="C101" s="196"/>
      <c r="D101" s="196"/>
      <c r="E101" s="196"/>
    </row>
    <row r="102" spans="1:5" x14ac:dyDescent="0.25">
      <c r="A102" s="221"/>
      <c r="B102" s="196"/>
      <c r="C102" s="196"/>
      <c r="D102" s="196"/>
      <c r="E102" s="196"/>
    </row>
    <row r="103" spans="1:5" x14ac:dyDescent="0.25">
      <c r="A103" s="221"/>
      <c r="B103" s="196"/>
      <c r="C103" s="196"/>
      <c r="D103" s="196"/>
      <c r="E103" s="196"/>
    </row>
    <row r="104" spans="1:5" x14ac:dyDescent="0.25">
      <c r="A104" s="221"/>
      <c r="B104" s="196"/>
      <c r="C104" s="196"/>
      <c r="D104" s="196"/>
      <c r="E104" s="196"/>
    </row>
    <row r="105" spans="1:5" x14ac:dyDescent="0.25">
      <c r="A105" s="221"/>
      <c r="B105" s="196"/>
      <c r="C105" s="196"/>
      <c r="D105" s="196"/>
      <c r="E105" s="196"/>
    </row>
    <row r="106" spans="1:5" x14ac:dyDescent="0.25">
      <c r="A106" s="221"/>
      <c r="B106" s="196"/>
      <c r="C106" s="196"/>
      <c r="D106" s="196"/>
      <c r="E106" s="196"/>
    </row>
    <row r="107" spans="1:5" x14ac:dyDescent="0.25">
      <c r="A107" s="221"/>
      <c r="B107" s="196"/>
      <c r="C107" s="196"/>
      <c r="D107" s="196"/>
      <c r="E107" s="196"/>
    </row>
    <row r="108" spans="1:5" x14ac:dyDescent="0.25">
      <c r="A108" s="221"/>
      <c r="B108" s="196"/>
      <c r="C108" s="196"/>
      <c r="D108" s="196"/>
      <c r="E108" s="196"/>
    </row>
    <row r="109" spans="1:5" x14ac:dyDescent="0.25">
      <c r="A109" s="221"/>
      <c r="B109" s="196"/>
      <c r="C109" s="196"/>
      <c r="D109" s="196"/>
      <c r="E109" s="196"/>
    </row>
    <row r="110" spans="1:5" x14ac:dyDescent="0.25">
      <c r="A110" s="221"/>
      <c r="B110" s="196"/>
      <c r="C110" s="196"/>
      <c r="D110" s="196"/>
      <c r="E110" s="196"/>
    </row>
    <row r="111" spans="1:5" x14ac:dyDescent="0.25">
      <c r="A111" s="221"/>
      <c r="B111" s="196"/>
      <c r="C111" s="196"/>
      <c r="D111" s="196"/>
      <c r="E111" s="196"/>
    </row>
    <row r="112" spans="1:5" x14ac:dyDescent="0.25">
      <c r="A112" s="221"/>
      <c r="B112" s="196"/>
      <c r="C112" s="196"/>
      <c r="D112" s="196"/>
      <c r="E112" s="196"/>
    </row>
    <row r="113" spans="1:5" x14ac:dyDescent="0.25">
      <c r="A113" s="221"/>
      <c r="B113" s="196"/>
      <c r="C113" s="196"/>
      <c r="D113" s="196"/>
      <c r="E113" s="196"/>
    </row>
    <row r="114" spans="1:5" x14ac:dyDescent="0.25">
      <c r="A114" s="221"/>
      <c r="B114" s="196"/>
      <c r="C114" s="196"/>
      <c r="D114" s="196"/>
      <c r="E114" s="196"/>
    </row>
    <row r="115" spans="1:5" x14ac:dyDescent="0.25">
      <c r="A115" s="221"/>
      <c r="B115" s="196"/>
      <c r="C115" s="196"/>
      <c r="D115" s="196"/>
      <c r="E115" s="196"/>
    </row>
    <row r="116" spans="1:5" x14ac:dyDescent="0.25">
      <c r="A116" s="221"/>
      <c r="B116" s="196"/>
      <c r="C116" s="196"/>
      <c r="D116" s="196"/>
      <c r="E116" s="196"/>
    </row>
    <row r="117" spans="1:5" x14ac:dyDescent="0.25">
      <c r="A117" s="221"/>
      <c r="B117" s="196"/>
      <c r="C117" s="196"/>
      <c r="D117" s="196"/>
      <c r="E117" s="196"/>
    </row>
    <row r="118" spans="1:5" x14ac:dyDescent="0.25">
      <c r="A118" s="221"/>
      <c r="B118" s="196"/>
      <c r="C118" s="196"/>
      <c r="D118" s="196"/>
      <c r="E118" s="196"/>
    </row>
    <row r="119" spans="1:5" x14ac:dyDescent="0.25">
      <c r="A119" s="221"/>
      <c r="B119" s="196"/>
      <c r="C119" s="196"/>
      <c r="D119" s="196"/>
      <c r="E119" s="196"/>
    </row>
    <row r="120" spans="1:5" x14ac:dyDescent="0.25">
      <c r="A120" s="221"/>
      <c r="B120" s="196"/>
      <c r="C120" s="196"/>
      <c r="D120" s="196"/>
      <c r="E120" s="196"/>
    </row>
    <row r="121" spans="1:5" x14ac:dyDescent="0.25">
      <c r="A121" s="221"/>
      <c r="B121" s="196"/>
      <c r="C121" s="196"/>
      <c r="D121" s="196"/>
      <c r="E121" s="196"/>
    </row>
    <row r="122" spans="1:5" x14ac:dyDescent="0.25">
      <c r="A122" s="221"/>
      <c r="B122" s="196"/>
      <c r="C122" s="196"/>
      <c r="D122" s="196"/>
      <c r="E122" s="196"/>
    </row>
    <row r="123" spans="1:5" x14ac:dyDescent="0.25">
      <c r="A123" s="221"/>
      <c r="B123" s="196"/>
      <c r="C123" s="196"/>
      <c r="D123" s="196"/>
      <c r="E123" s="196"/>
    </row>
    <row r="124" spans="1:5" x14ac:dyDescent="0.25">
      <c r="A124" s="221"/>
      <c r="B124" s="196"/>
      <c r="C124" s="196"/>
      <c r="D124" s="196"/>
      <c r="E124" s="196"/>
    </row>
    <row r="125" spans="1:5" x14ac:dyDescent="0.25">
      <c r="A125" s="221"/>
      <c r="B125" s="196"/>
      <c r="C125" s="196"/>
      <c r="D125" s="196"/>
      <c r="E125" s="196"/>
    </row>
    <row r="126" spans="1:5" x14ac:dyDescent="0.25">
      <c r="A126" s="221"/>
      <c r="B126" s="196"/>
      <c r="C126" s="196"/>
      <c r="D126" s="196"/>
      <c r="E126" s="196"/>
    </row>
    <row r="127" spans="1:5" x14ac:dyDescent="0.25">
      <c r="A127" s="221"/>
      <c r="B127" s="196"/>
      <c r="C127" s="196"/>
      <c r="D127" s="196"/>
      <c r="E127" s="196"/>
    </row>
    <row r="128" spans="1:5" x14ac:dyDescent="0.25">
      <c r="A128" s="221"/>
      <c r="B128" s="196"/>
      <c r="C128" s="196"/>
      <c r="D128" s="196"/>
      <c r="E128" s="196"/>
    </row>
    <row r="129" spans="1:5" x14ac:dyDescent="0.25">
      <c r="A129" s="221"/>
      <c r="B129" s="196"/>
      <c r="C129" s="196"/>
      <c r="D129" s="196"/>
      <c r="E129" s="196"/>
    </row>
    <row r="130" spans="1:5" x14ac:dyDescent="0.25">
      <c r="A130" s="221"/>
      <c r="B130" s="196"/>
      <c r="C130" s="196"/>
      <c r="D130" s="196"/>
      <c r="E130" s="196"/>
    </row>
    <row r="131" spans="1:5" x14ac:dyDescent="0.25">
      <c r="A131" s="221"/>
      <c r="B131" s="196"/>
      <c r="C131" s="196"/>
      <c r="D131" s="196"/>
      <c r="E131" s="196"/>
    </row>
    <row r="132" spans="1:5" x14ac:dyDescent="0.25">
      <c r="A132" s="221"/>
      <c r="B132" s="196"/>
      <c r="C132" s="196"/>
      <c r="D132" s="196"/>
      <c r="E132" s="196"/>
    </row>
    <row r="133" spans="1:5" x14ac:dyDescent="0.25">
      <c r="A133" s="221"/>
      <c r="B133" s="196"/>
      <c r="C133" s="196"/>
      <c r="D133" s="196"/>
      <c r="E133" s="196"/>
    </row>
    <row r="134" spans="1:5" x14ac:dyDescent="0.25">
      <c r="A134" s="221"/>
      <c r="B134" s="196"/>
      <c r="C134" s="196"/>
      <c r="D134" s="196"/>
      <c r="E134" s="196"/>
    </row>
    <row r="135" spans="1:5" x14ac:dyDescent="0.25">
      <c r="A135" s="221"/>
      <c r="B135" s="196"/>
      <c r="C135" s="196"/>
      <c r="D135" s="196"/>
      <c r="E135" s="196"/>
    </row>
    <row r="136" spans="1:5" x14ac:dyDescent="0.25">
      <c r="A136" s="221"/>
      <c r="B136" s="196"/>
      <c r="C136" s="196"/>
      <c r="D136" s="196"/>
      <c r="E136" s="196"/>
    </row>
    <row r="137" spans="1:5" x14ac:dyDescent="0.25">
      <c r="A137" s="221"/>
      <c r="B137" s="196"/>
      <c r="C137" s="196"/>
      <c r="D137" s="196"/>
      <c r="E137" s="196"/>
    </row>
    <row r="138" spans="1:5" x14ac:dyDescent="0.25">
      <c r="A138" s="221"/>
      <c r="B138" s="196"/>
      <c r="C138" s="196"/>
      <c r="D138" s="196"/>
      <c r="E138" s="196"/>
    </row>
    <row r="139" spans="1:5" x14ac:dyDescent="0.25">
      <c r="A139" s="221"/>
      <c r="B139" s="196"/>
      <c r="C139" s="196"/>
      <c r="D139" s="196"/>
      <c r="E139" s="196"/>
    </row>
    <row r="140" spans="1:5" x14ac:dyDescent="0.25">
      <c r="A140" s="221"/>
      <c r="B140" s="196"/>
      <c r="C140" s="196"/>
      <c r="D140" s="196"/>
      <c r="E140" s="196"/>
    </row>
    <row r="141" spans="1:5" x14ac:dyDescent="0.25">
      <c r="A141" s="221"/>
      <c r="B141" s="196"/>
      <c r="C141" s="196"/>
      <c r="D141" s="196"/>
      <c r="E141" s="196"/>
    </row>
    <row r="142" spans="1:5" x14ac:dyDescent="0.25">
      <c r="A142" s="221"/>
      <c r="B142" s="196"/>
      <c r="C142" s="196"/>
      <c r="D142" s="196"/>
      <c r="E142" s="196"/>
    </row>
    <row r="143" spans="1:5" x14ac:dyDescent="0.25">
      <c r="A143" s="221"/>
      <c r="B143" s="196"/>
      <c r="C143" s="196"/>
      <c r="D143" s="196"/>
      <c r="E143" s="196"/>
    </row>
    <row r="144" spans="1:5" x14ac:dyDescent="0.25">
      <c r="A144" s="221"/>
      <c r="B144" s="196"/>
      <c r="C144" s="196"/>
      <c r="D144" s="196"/>
      <c r="E144" s="196"/>
    </row>
    <row r="145" spans="1:5" x14ac:dyDescent="0.25">
      <c r="A145" s="221"/>
      <c r="B145" s="196"/>
      <c r="C145" s="196"/>
      <c r="D145" s="196"/>
      <c r="E145" s="196"/>
    </row>
    <row r="146" spans="1:5" x14ac:dyDescent="0.25">
      <c r="A146" s="221"/>
      <c r="B146" s="196"/>
      <c r="C146" s="196"/>
      <c r="D146" s="196"/>
      <c r="E146" s="196"/>
    </row>
    <row r="147" spans="1:5" x14ac:dyDescent="0.25">
      <c r="A147" s="221"/>
      <c r="B147" s="196"/>
      <c r="C147" s="196"/>
      <c r="D147" s="196"/>
      <c r="E147" s="196"/>
    </row>
    <row r="148" spans="1:5" x14ac:dyDescent="0.25">
      <c r="A148" s="221"/>
      <c r="B148" s="196"/>
      <c r="C148" s="196"/>
      <c r="D148" s="196"/>
      <c r="E148" s="196"/>
    </row>
    <row r="149" spans="1:5" x14ac:dyDescent="0.25">
      <c r="A149" s="221"/>
      <c r="B149" s="196"/>
      <c r="C149" s="196"/>
      <c r="D149" s="196"/>
      <c r="E149" s="196"/>
    </row>
    <row r="150" spans="1:5" x14ac:dyDescent="0.25">
      <c r="A150" s="221"/>
      <c r="B150" s="196"/>
      <c r="C150" s="196"/>
      <c r="D150" s="196"/>
      <c r="E150" s="196"/>
    </row>
    <row r="151" spans="1:5" x14ac:dyDescent="0.25">
      <c r="A151" s="221"/>
      <c r="B151" s="196"/>
      <c r="C151" s="196"/>
      <c r="D151" s="196"/>
      <c r="E151" s="196"/>
    </row>
    <row r="152" spans="1:5" x14ac:dyDescent="0.25">
      <c r="A152" s="221"/>
      <c r="B152" s="196"/>
      <c r="C152" s="196"/>
      <c r="D152" s="196"/>
      <c r="E152" s="196"/>
    </row>
    <row r="153" spans="1:5" x14ac:dyDescent="0.25">
      <c r="A153" s="221"/>
      <c r="B153" s="196"/>
      <c r="C153" s="196"/>
      <c r="D153" s="196"/>
      <c r="E153" s="196"/>
    </row>
    <row r="154" spans="1:5" x14ac:dyDescent="0.25">
      <c r="A154" s="221"/>
      <c r="B154" s="196"/>
      <c r="C154" s="196"/>
      <c r="D154" s="196"/>
      <c r="E154" s="196"/>
    </row>
    <row r="155" spans="1:5" x14ac:dyDescent="0.25">
      <c r="A155" s="221"/>
      <c r="B155" s="196"/>
      <c r="C155" s="196"/>
      <c r="D155" s="196"/>
      <c r="E155" s="196"/>
    </row>
    <row r="156" spans="1:5" x14ac:dyDescent="0.25">
      <c r="A156" s="221"/>
      <c r="B156" s="196"/>
      <c r="C156" s="196"/>
      <c r="D156" s="196"/>
      <c r="E156" s="196"/>
    </row>
    <row r="157" spans="1:5" x14ac:dyDescent="0.25">
      <c r="A157" s="221"/>
      <c r="B157" s="196"/>
      <c r="C157" s="196"/>
      <c r="D157" s="196"/>
      <c r="E157" s="196"/>
    </row>
    <row r="158" spans="1:5" x14ac:dyDescent="0.25">
      <c r="A158" s="221"/>
      <c r="B158" s="196"/>
      <c r="C158" s="196"/>
      <c r="D158" s="196"/>
      <c r="E158" s="196"/>
    </row>
    <row r="159" spans="1:5" x14ac:dyDescent="0.25">
      <c r="A159" s="221"/>
      <c r="B159" s="196"/>
      <c r="C159" s="196"/>
      <c r="D159" s="196"/>
      <c r="E159" s="196"/>
    </row>
    <row r="160" spans="1:5" x14ac:dyDescent="0.25">
      <c r="A160" s="221"/>
      <c r="B160" s="196"/>
      <c r="C160" s="196"/>
      <c r="D160" s="196"/>
      <c r="E160" s="196"/>
    </row>
    <row r="161" spans="1:5" x14ac:dyDescent="0.25">
      <c r="A161" s="221"/>
      <c r="B161" s="196"/>
      <c r="C161" s="196"/>
      <c r="D161" s="196"/>
      <c r="E161" s="196"/>
    </row>
    <row r="162" spans="1:5" x14ac:dyDescent="0.25">
      <c r="A162" s="221"/>
      <c r="B162" s="196"/>
      <c r="C162" s="196"/>
      <c r="D162" s="196"/>
      <c r="E162" s="196"/>
    </row>
    <row r="163" spans="1:5" x14ac:dyDescent="0.25">
      <c r="A163" s="221"/>
      <c r="B163" s="196"/>
      <c r="C163" s="196"/>
      <c r="D163" s="196"/>
      <c r="E163" s="196"/>
    </row>
    <row r="164" spans="1:5" x14ac:dyDescent="0.25">
      <c r="A164" s="221"/>
      <c r="B164" s="196"/>
      <c r="C164" s="196"/>
      <c r="D164" s="196"/>
      <c r="E164" s="196"/>
    </row>
    <row r="165" spans="1:5" x14ac:dyDescent="0.25">
      <c r="A165" s="221"/>
      <c r="B165" s="196"/>
      <c r="C165" s="196"/>
      <c r="D165" s="196"/>
      <c r="E165" s="196"/>
    </row>
    <row r="166" spans="1:5" x14ac:dyDescent="0.25">
      <c r="A166" s="221"/>
      <c r="B166" s="196"/>
      <c r="C166" s="196"/>
      <c r="D166" s="196"/>
      <c r="E166" s="196"/>
    </row>
    <row r="167" spans="1:5" x14ac:dyDescent="0.25">
      <c r="A167" s="221"/>
      <c r="B167" s="196"/>
      <c r="C167" s="196"/>
      <c r="D167" s="196"/>
      <c r="E167" s="196"/>
    </row>
    <row r="168" spans="1:5" x14ac:dyDescent="0.25">
      <c r="A168" s="221"/>
      <c r="B168" s="196"/>
      <c r="C168" s="196"/>
      <c r="D168" s="196"/>
      <c r="E168" s="196"/>
    </row>
    <row r="169" spans="1:5" x14ac:dyDescent="0.25">
      <c r="A169" s="221"/>
      <c r="B169" s="196"/>
      <c r="C169" s="196"/>
      <c r="D169" s="196"/>
      <c r="E169" s="196"/>
    </row>
    <row r="170" spans="1:5" x14ac:dyDescent="0.25">
      <c r="A170" s="221"/>
      <c r="B170" s="196"/>
      <c r="C170" s="196"/>
      <c r="D170" s="196"/>
      <c r="E170" s="196"/>
    </row>
    <row r="171" spans="1:5" x14ac:dyDescent="0.25">
      <c r="A171" s="221"/>
      <c r="B171" s="196"/>
      <c r="C171" s="196"/>
      <c r="D171" s="196"/>
      <c r="E171" s="196"/>
    </row>
    <row r="172" spans="1:5" x14ac:dyDescent="0.25">
      <c r="A172" s="221"/>
      <c r="B172" s="196"/>
      <c r="C172" s="196"/>
      <c r="D172" s="196"/>
      <c r="E172" s="196"/>
    </row>
    <row r="173" spans="1:5" x14ac:dyDescent="0.25">
      <c r="A173" s="221"/>
      <c r="B173" s="196"/>
      <c r="C173" s="196"/>
      <c r="D173" s="196"/>
      <c r="E173" s="196"/>
    </row>
    <row r="174" spans="1:5" x14ac:dyDescent="0.25">
      <c r="A174" s="221"/>
      <c r="B174" s="196"/>
      <c r="C174" s="196"/>
      <c r="D174" s="196"/>
      <c r="E174" s="196"/>
    </row>
    <row r="175" spans="1:5" x14ac:dyDescent="0.25">
      <c r="A175" s="221"/>
      <c r="B175" s="196"/>
      <c r="C175" s="196"/>
      <c r="D175" s="196"/>
      <c r="E175" s="196"/>
    </row>
    <row r="176" spans="1:5" x14ac:dyDescent="0.25">
      <c r="A176" s="221"/>
      <c r="B176" s="196"/>
      <c r="C176" s="196"/>
      <c r="D176" s="196"/>
      <c r="E176" s="196"/>
    </row>
    <row r="177" spans="1:5" x14ac:dyDescent="0.25">
      <c r="A177" s="221"/>
      <c r="B177" s="196"/>
      <c r="C177" s="196"/>
      <c r="D177" s="196"/>
      <c r="E177" s="196"/>
    </row>
    <row r="178" spans="1:5" x14ac:dyDescent="0.25">
      <c r="A178" s="221"/>
      <c r="B178" s="196"/>
      <c r="C178" s="196"/>
      <c r="D178" s="196"/>
      <c r="E178" s="196"/>
    </row>
    <row r="179" spans="1:5" x14ac:dyDescent="0.25">
      <c r="A179" s="221"/>
      <c r="B179" s="196"/>
      <c r="C179" s="196"/>
      <c r="D179" s="196"/>
      <c r="E179" s="196"/>
    </row>
    <row r="180" spans="1:5" x14ac:dyDescent="0.25">
      <c r="A180" s="221"/>
      <c r="B180" s="196"/>
      <c r="C180" s="196"/>
      <c r="D180" s="196"/>
      <c r="E180" s="196"/>
    </row>
    <row r="181" spans="1:5" x14ac:dyDescent="0.25">
      <c r="A181" s="221"/>
      <c r="B181" s="196"/>
      <c r="C181" s="196"/>
      <c r="D181" s="196"/>
      <c r="E181" s="196"/>
    </row>
    <row r="182" spans="1:5" x14ac:dyDescent="0.25">
      <c r="A182" s="221"/>
      <c r="B182" s="196"/>
      <c r="C182" s="196"/>
      <c r="D182" s="196"/>
      <c r="E182" s="196"/>
    </row>
    <row r="183" spans="1:5" x14ac:dyDescent="0.25">
      <c r="A183" s="221"/>
      <c r="B183" s="196"/>
      <c r="C183" s="196"/>
      <c r="D183" s="196"/>
      <c r="E183" s="196"/>
    </row>
    <row r="184" spans="1:5" x14ac:dyDescent="0.25">
      <c r="A184" s="221"/>
      <c r="B184" s="196"/>
      <c r="C184" s="196"/>
      <c r="D184" s="196"/>
      <c r="E184" s="196"/>
    </row>
    <row r="185" spans="1:5" x14ac:dyDescent="0.25">
      <c r="A185" s="221"/>
      <c r="B185" s="196"/>
      <c r="C185" s="196"/>
      <c r="D185" s="196"/>
      <c r="E185" s="196"/>
    </row>
    <row r="186" spans="1:5" x14ac:dyDescent="0.25">
      <c r="A186" s="221"/>
      <c r="B186" s="196"/>
      <c r="C186" s="196"/>
      <c r="D186" s="196"/>
      <c r="E186" s="196"/>
    </row>
    <row r="187" spans="1:5" x14ac:dyDescent="0.25">
      <c r="A187" s="221"/>
      <c r="B187" s="196"/>
      <c r="C187" s="196"/>
      <c r="D187" s="196"/>
      <c r="E187" s="196"/>
    </row>
    <row r="188" spans="1:5" x14ac:dyDescent="0.25">
      <c r="A188" s="221"/>
      <c r="B188" s="196"/>
      <c r="C188" s="196"/>
      <c r="D188" s="196"/>
      <c r="E188" s="196"/>
    </row>
    <row r="189" spans="1:5" x14ac:dyDescent="0.25">
      <c r="A189" s="221"/>
      <c r="B189" s="196"/>
      <c r="C189" s="196"/>
      <c r="D189" s="196"/>
      <c r="E189" s="196"/>
    </row>
    <row r="190" spans="1:5" x14ac:dyDescent="0.25">
      <c r="A190" s="221"/>
      <c r="B190" s="196"/>
      <c r="C190" s="196"/>
      <c r="D190" s="196"/>
      <c r="E190" s="196"/>
    </row>
    <row r="191" spans="1:5" x14ac:dyDescent="0.25">
      <c r="A191" s="221"/>
      <c r="B191" s="196"/>
      <c r="C191" s="196"/>
      <c r="D191" s="196"/>
      <c r="E191" s="196"/>
    </row>
    <row r="192" spans="1:5" x14ac:dyDescent="0.25">
      <c r="A192" s="221"/>
      <c r="B192" s="196"/>
      <c r="C192" s="196"/>
      <c r="D192" s="196"/>
      <c r="E192" s="196"/>
    </row>
    <row r="193" spans="1:5" x14ac:dyDescent="0.25">
      <c r="A193" s="221"/>
      <c r="B193" s="196"/>
      <c r="C193" s="196"/>
      <c r="D193" s="196"/>
      <c r="E193" s="196"/>
    </row>
    <row r="194" spans="1:5" x14ac:dyDescent="0.25">
      <c r="A194" s="221"/>
      <c r="B194" s="196"/>
      <c r="C194" s="196"/>
      <c r="D194" s="196"/>
      <c r="E194" s="196"/>
    </row>
    <row r="195" spans="1:5" x14ac:dyDescent="0.25">
      <c r="A195" s="221"/>
      <c r="B195" s="196"/>
      <c r="C195" s="196"/>
      <c r="D195" s="196"/>
      <c r="E195" s="196"/>
    </row>
    <row r="196" spans="1:5" x14ac:dyDescent="0.25">
      <c r="A196" s="221"/>
      <c r="B196" s="196"/>
      <c r="C196" s="196"/>
      <c r="D196" s="196"/>
      <c r="E196" s="196"/>
    </row>
    <row r="197" spans="1:5" x14ac:dyDescent="0.25">
      <c r="A197" s="221"/>
      <c r="B197" s="196"/>
      <c r="C197" s="196"/>
      <c r="D197" s="196"/>
      <c r="E197" s="196"/>
    </row>
    <row r="198" spans="1:5" x14ac:dyDescent="0.25">
      <c r="A198" s="221"/>
      <c r="B198" s="196"/>
      <c r="C198" s="196"/>
      <c r="D198" s="196"/>
      <c r="E198" s="196"/>
    </row>
    <row r="199" spans="1:5" x14ac:dyDescent="0.25">
      <c r="A199" s="221"/>
      <c r="B199" s="196"/>
      <c r="C199" s="196"/>
      <c r="D199" s="196"/>
      <c r="E199" s="196"/>
    </row>
    <row r="200" spans="1:5" x14ac:dyDescent="0.25">
      <c r="A200" s="221"/>
      <c r="B200" s="196"/>
      <c r="C200" s="196"/>
      <c r="D200" s="196"/>
      <c r="E200" s="196"/>
    </row>
    <row r="201" spans="1:5" x14ac:dyDescent="0.25">
      <c r="A201" s="221"/>
      <c r="B201" s="196"/>
      <c r="C201" s="196"/>
      <c r="D201" s="196"/>
      <c r="E201" s="196"/>
    </row>
    <row r="202" spans="1:5" x14ac:dyDescent="0.25">
      <c r="A202" s="221"/>
      <c r="B202" s="196"/>
      <c r="C202" s="196"/>
      <c r="D202" s="196"/>
      <c r="E202" s="196"/>
    </row>
    <row r="203" spans="1:5" x14ac:dyDescent="0.25">
      <c r="A203" s="221"/>
      <c r="B203" s="196"/>
      <c r="C203" s="196"/>
      <c r="D203" s="196"/>
      <c r="E203" s="196"/>
    </row>
    <row r="204" spans="1:5" x14ac:dyDescent="0.25">
      <c r="A204" s="221"/>
      <c r="B204" s="196"/>
      <c r="C204" s="196"/>
      <c r="D204" s="196"/>
      <c r="E204" s="196"/>
    </row>
    <row r="205" spans="1:5" x14ac:dyDescent="0.25">
      <c r="A205" s="221"/>
      <c r="B205" s="196"/>
      <c r="C205" s="196"/>
      <c r="D205" s="196"/>
      <c r="E205" s="196"/>
    </row>
    <row r="206" spans="1:5" x14ac:dyDescent="0.25">
      <c r="A206" s="221"/>
      <c r="B206" s="196"/>
      <c r="C206" s="196"/>
      <c r="D206" s="196"/>
      <c r="E206" s="196"/>
    </row>
    <row r="207" spans="1:5" x14ac:dyDescent="0.25">
      <c r="A207" s="221"/>
      <c r="B207" s="196"/>
      <c r="C207" s="196"/>
      <c r="D207" s="196"/>
      <c r="E207" s="196"/>
    </row>
    <row r="208" spans="1:5" x14ac:dyDescent="0.25">
      <c r="A208" s="221"/>
      <c r="B208" s="196"/>
      <c r="C208" s="196"/>
      <c r="D208" s="196"/>
      <c r="E208" s="196"/>
    </row>
    <row r="209" spans="1:5" x14ac:dyDescent="0.25">
      <c r="A209" s="221"/>
      <c r="B209" s="196"/>
      <c r="C209" s="196"/>
      <c r="D209" s="196"/>
      <c r="E209" s="196"/>
    </row>
    <row r="210" spans="1:5" x14ac:dyDescent="0.25">
      <c r="A210" s="221"/>
      <c r="B210" s="196"/>
      <c r="C210" s="196"/>
      <c r="D210" s="196"/>
      <c r="E210" s="196"/>
    </row>
    <row r="211" spans="1:5" x14ac:dyDescent="0.25">
      <c r="A211" s="221"/>
      <c r="B211" s="196"/>
      <c r="C211" s="196"/>
      <c r="D211" s="196"/>
      <c r="E211" s="196"/>
    </row>
    <row r="212" spans="1:5" x14ac:dyDescent="0.25">
      <c r="A212" s="221"/>
      <c r="B212" s="196"/>
      <c r="C212" s="196"/>
      <c r="D212" s="196"/>
      <c r="E212" s="196"/>
    </row>
    <row r="213" spans="1:5" x14ac:dyDescent="0.25">
      <c r="A213" s="221"/>
      <c r="B213" s="196"/>
      <c r="C213" s="196"/>
      <c r="D213" s="196"/>
      <c r="E213" s="196"/>
    </row>
    <row r="214" spans="1:5" x14ac:dyDescent="0.25">
      <c r="A214" s="221"/>
      <c r="B214" s="196"/>
      <c r="C214" s="196"/>
      <c r="D214" s="196"/>
      <c r="E214" s="196"/>
    </row>
    <row r="215" spans="1:5" x14ac:dyDescent="0.25">
      <c r="A215" s="221"/>
      <c r="B215" s="196"/>
      <c r="C215" s="196"/>
      <c r="D215" s="196"/>
      <c r="E215" s="196"/>
    </row>
    <row r="216" spans="1:5" x14ac:dyDescent="0.25">
      <c r="A216" s="221"/>
      <c r="B216" s="196"/>
      <c r="C216" s="196"/>
      <c r="D216" s="196"/>
      <c r="E216" s="196"/>
    </row>
    <row r="217" spans="1:5" x14ac:dyDescent="0.25">
      <c r="A217" s="221"/>
      <c r="B217" s="196"/>
      <c r="C217" s="196"/>
      <c r="D217" s="196"/>
      <c r="E217" s="196"/>
    </row>
    <row r="218" spans="1:5" x14ac:dyDescent="0.25">
      <c r="A218" s="221"/>
      <c r="B218" s="196"/>
      <c r="C218" s="196"/>
      <c r="D218" s="196"/>
      <c r="E218" s="196"/>
    </row>
    <row r="219" spans="1:5" x14ac:dyDescent="0.25">
      <c r="A219" s="221"/>
      <c r="B219" s="196"/>
      <c r="C219" s="196"/>
      <c r="D219" s="196"/>
      <c r="E219" s="196"/>
    </row>
    <row r="220" spans="1:5" x14ac:dyDescent="0.25">
      <c r="A220" s="221"/>
      <c r="B220" s="196"/>
      <c r="C220" s="196"/>
      <c r="D220" s="196"/>
      <c r="E220" s="196"/>
    </row>
    <row r="221" spans="1:5" x14ac:dyDescent="0.25">
      <c r="A221" s="221"/>
      <c r="B221" s="196"/>
      <c r="C221" s="196"/>
      <c r="D221" s="196"/>
      <c r="E221" s="196"/>
    </row>
    <row r="222" spans="1:5" x14ac:dyDescent="0.25">
      <c r="A222" s="221"/>
      <c r="B222" s="196"/>
      <c r="C222" s="196"/>
      <c r="D222" s="196"/>
      <c r="E222" s="196"/>
    </row>
    <row r="223" spans="1:5" x14ac:dyDescent="0.25">
      <c r="A223" s="221"/>
      <c r="B223" s="196"/>
      <c r="C223" s="196"/>
      <c r="D223" s="196"/>
      <c r="E223" s="196"/>
    </row>
    <row r="224" spans="1:5" x14ac:dyDescent="0.25">
      <c r="A224" s="221"/>
      <c r="B224" s="196"/>
      <c r="C224" s="196"/>
      <c r="D224" s="196"/>
      <c r="E224" s="196"/>
    </row>
    <row r="225" spans="1:5" x14ac:dyDescent="0.25">
      <c r="A225" s="221"/>
      <c r="B225" s="196"/>
      <c r="C225" s="196"/>
      <c r="D225" s="196"/>
      <c r="E225" s="196"/>
    </row>
    <row r="226" spans="1:5" x14ac:dyDescent="0.25">
      <c r="A226" s="221"/>
      <c r="B226" s="196"/>
      <c r="C226" s="196"/>
      <c r="D226" s="196"/>
      <c r="E226" s="196"/>
    </row>
    <row r="227" spans="1:5" x14ac:dyDescent="0.25">
      <c r="A227" s="221"/>
      <c r="B227" s="196"/>
      <c r="C227" s="196"/>
      <c r="D227" s="196"/>
      <c r="E227" s="196"/>
    </row>
    <row r="228" spans="1:5" x14ac:dyDescent="0.25">
      <c r="A228" s="221"/>
      <c r="B228" s="196"/>
      <c r="C228" s="196"/>
      <c r="D228" s="196"/>
      <c r="E228" s="196"/>
    </row>
    <row r="229" spans="1:5" x14ac:dyDescent="0.25">
      <c r="A229" s="221"/>
      <c r="B229" s="196"/>
      <c r="C229" s="196"/>
      <c r="D229" s="196"/>
      <c r="E229" s="196"/>
    </row>
    <row r="230" spans="1:5" x14ac:dyDescent="0.25">
      <c r="A230" s="221"/>
      <c r="B230" s="196"/>
      <c r="C230" s="196"/>
      <c r="D230" s="196"/>
      <c r="E230" s="196"/>
    </row>
    <row r="231" spans="1:5" x14ac:dyDescent="0.25">
      <c r="A231" s="221"/>
      <c r="B231" s="196"/>
      <c r="C231" s="196"/>
      <c r="D231" s="196"/>
      <c r="E231" s="196"/>
    </row>
    <row r="232" spans="1:5" x14ac:dyDescent="0.25">
      <c r="A232" s="221"/>
      <c r="B232" s="196"/>
      <c r="C232" s="196"/>
      <c r="D232" s="196"/>
      <c r="E232" s="196"/>
    </row>
    <row r="233" spans="1:5" x14ac:dyDescent="0.25">
      <c r="A233" s="221"/>
      <c r="B233" s="196"/>
      <c r="C233" s="196"/>
      <c r="D233" s="196"/>
      <c r="E233" s="196"/>
    </row>
    <row r="234" spans="1:5" x14ac:dyDescent="0.25">
      <c r="A234" s="221"/>
      <c r="B234" s="196"/>
      <c r="C234" s="196"/>
      <c r="D234" s="196"/>
      <c r="E234" s="196"/>
    </row>
    <row r="235" spans="1:5" x14ac:dyDescent="0.25">
      <c r="A235" s="221"/>
      <c r="B235" s="196"/>
      <c r="C235" s="196"/>
      <c r="D235" s="196"/>
      <c r="E235" s="196"/>
    </row>
    <row r="236" spans="1:5" x14ac:dyDescent="0.25">
      <c r="A236" s="221"/>
      <c r="B236" s="196"/>
      <c r="C236" s="196"/>
      <c r="D236" s="196"/>
      <c r="E236" s="196"/>
    </row>
    <row r="237" spans="1:5" x14ac:dyDescent="0.25">
      <c r="A237" s="221"/>
      <c r="B237" s="196"/>
      <c r="C237" s="196"/>
      <c r="D237" s="196"/>
      <c r="E237" s="196"/>
    </row>
    <row r="238" spans="1:5" x14ac:dyDescent="0.25">
      <c r="A238" s="221"/>
      <c r="B238" s="196"/>
      <c r="C238" s="196"/>
      <c r="D238" s="196"/>
      <c r="E238" s="196"/>
    </row>
    <row r="239" spans="1:5" x14ac:dyDescent="0.25">
      <c r="A239" s="221"/>
      <c r="B239" s="196"/>
      <c r="C239" s="196"/>
      <c r="D239" s="196"/>
      <c r="E239" s="196"/>
    </row>
    <row r="240" spans="1:5" x14ac:dyDescent="0.25">
      <c r="A240" s="221"/>
      <c r="B240" s="196"/>
      <c r="C240" s="196"/>
      <c r="D240" s="196"/>
      <c r="E240" s="196"/>
    </row>
    <row r="241" spans="1:5" x14ac:dyDescent="0.25">
      <c r="A241" s="221"/>
      <c r="B241" s="196"/>
      <c r="C241" s="196"/>
      <c r="D241" s="196"/>
      <c r="E241" s="196"/>
    </row>
    <row r="242" spans="1:5" x14ac:dyDescent="0.25">
      <c r="A242" s="221"/>
      <c r="B242" s="196"/>
      <c r="C242" s="196"/>
      <c r="D242" s="196"/>
      <c r="E242" s="196"/>
    </row>
    <row r="243" spans="1:5" x14ac:dyDescent="0.25">
      <c r="A243" s="221"/>
      <c r="B243" s="196"/>
      <c r="C243" s="196"/>
      <c r="D243" s="196"/>
      <c r="E243" s="196"/>
    </row>
    <row r="244" spans="1:5" x14ac:dyDescent="0.25">
      <c r="A244" s="221"/>
      <c r="B244" s="196"/>
      <c r="C244" s="196"/>
      <c r="D244" s="196"/>
      <c r="E244" s="196"/>
    </row>
    <row r="245" spans="1:5" x14ac:dyDescent="0.25">
      <c r="A245" s="221"/>
      <c r="B245" s="196"/>
      <c r="C245" s="196"/>
      <c r="D245" s="196"/>
      <c r="E245" s="196"/>
    </row>
    <row r="246" spans="1:5" x14ac:dyDescent="0.25">
      <c r="A246" s="221"/>
      <c r="B246" s="196"/>
      <c r="C246" s="196"/>
      <c r="D246" s="196"/>
      <c r="E246" s="196"/>
    </row>
    <row r="247" spans="1:5" x14ac:dyDescent="0.25">
      <c r="A247" s="221"/>
      <c r="B247" s="196"/>
      <c r="C247" s="196"/>
      <c r="D247" s="196"/>
      <c r="E247" s="196"/>
    </row>
    <row r="248" spans="1:5" x14ac:dyDescent="0.25">
      <c r="A248" s="221"/>
      <c r="B248" s="196"/>
      <c r="C248" s="196"/>
      <c r="D248" s="196"/>
      <c r="E248" s="196"/>
    </row>
    <row r="249" spans="1:5" x14ac:dyDescent="0.25">
      <c r="A249" s="221"/>
      <c r="B249" s="196"/>
      <c r="C249" s="196"/>
      <c r="D249" s="196"/>
      <c r="E249" s="196"/>
    </row>
    <row r="250" spans="1:5" x14ac:dyDescent="0.25">
      <c r="A250" s="221"/>
      <c r="B250" s="196"/>
      <c r="C250" s="196"/>
      <c r="D250" s="196"/>
      <c r="E250" s="196"/>
    </row>
    <row r="251" spans="1:5" x14ac:dyDescent="0.25">
      <c r="A251" s="221"/>
      <c r="B251" s="196"/>
      <c r="C251" s="196"/>
      <c r="D251" s="196"/>
      <c r="E251" s="196"/>
    </row>
    <row r="252" spans="1:5" x14ac:dyDescent="0.25">
      <c r="A252" s="221"/>
      <c r="B252" s="196"/>
      <c r="C252" s="196"/>
      <c r="D252" s="196"/>
      <c r="E252" s="196"/>
    </row>
    <row r="253" spans="1:5" x14ac:dyDescent="0.25">
      <c r="A253" s="221"/>
      <c r="B253" s="196"/>
      <c r="C253" s="196"/>
      <c r="D253" s="196"/>
      <c r="E253" s="196"/>
    </row>
    <row r="254" spans="1:5" x14ac:dyDescent="0.25">
      <c r="A254" s="221"/>
      <c r="B254" s="196"/>
      <c r="C254" s="196"/>
      <c r="D254" s="196"/>
      <c r="E254" s="196"/>
    </row>
    <row r="255" spans="1:5" x14ac:dyDescent="0.25">
      <c r="A255" s="221"/>
      <c r="B255" s="196"/>
      <c r="C255" s="196"/>
      <c r="D255" s="196"/>
      <c r="E255" s="196"/>
    </row>
    <row r="256" spans="1:5" x14ac:dyDescent="0.25">
      <c r="A256" s="221"/>
      <c r="B256" s="196"/>
      <c r="C256" s="196"/>
      <c r="D256" s="196"/>
      <c r="E256" s="196"/>
    </row>
    <row r="257" spans="1:5" x14ac:dyDescent="0.25">
      <c r="A257" s="221"/>
      <c r="B257" s="196"/>
      <c r="C257" s="196"/>
      <c r="D257" s="196"/>
      <c r="E257" s="196"/>
    </row>
    <row r="258" spans="1:5" x14ac:dyDescent="0.25">
      <c r="A258" s="221"/>
      <c r="B258" s="196"/>
      <c r="C258" s="196"/>
      <c r="D258" s="196"/>
      <c r="E258" s="196"/>
    </row>
    <row r="259" spans="1:5" x14ac:dyDescent="0.25">
      <c r="A259" s="221"/>
      <c r="B259" s="196"/>
      <c r="C259" s="196"/>
      <c r="D259" s="196"/>
      <c r="E259" s="196"/>
    </row>
    <row r="260" spans="1:5" x14ac:dyDescent="0.25">
      <c r="A260" s="221"/>
      <c r="B260" s="196"/>
      <c r="C260" s="196"/>
      <c r="D260" s="196"/>
      <c r="E260" s="196"/>
    </row>
    <row r="261" spans="1:5" x14ac:dyDescent="0.25">
      <c r="A261" s="221"/>
      <c r="B261" s="196"/>
      <c r="C261" s="196"/>
      <c r="D261" s="196"/>
      <c r="E261" s="196"/>
    </row>
    <row r="262" spans="1:5" x14ac:dyDescent="0.25">
      <c r="A262" s="221"/>
      <c r="B262" s="196"/>
      <c r="C262" s="196"/>
      <c r="D262" s="196"/>
      <c r="E262" s="196"/>
    </row>
    <row r="263" spans="1:5" x14ac:dyDescent="0.25">
      <c r="A263" s="221"/>
      <c r="B263" s="196"/>
      <c r="C263" s="196"/>
      <c r="D263" s="196"/>
      <c r="E263" s="196"/>
    </row>
    <row r="264" spans="1:5" x14ac:dyDescent="0.25">
      <c r="A264" s="221"/>
      <c r="B264" s="196"/>
      <c r="C264" s="196"/>
      <c r="D264" s="196"/>
      <c r="E264" s="196"/>
    </row>
    <row r="265" spans="1:5" x14ac:dyDescent="0.25">
      <c r="A265" s="221"/>
      <c r="B265" s="196"/>
      <c r="C265" s="196"/>
      <c r="D265" s="196"/>
      <c r="E265" s="196"/>
    </row>
    <row r="266" spans="1:5" x14ac:dyDescent="0.25">
      <c r="A266" s="221"/>
      <c r="B266" s="196"/>
      <c r="C266" s="196"/>
      <c r="D266" s="196"/>
      <c r="E266" s="196"/>
    </row>
    <row r="267" spans="1:5" x14ac:dyDescent="0.25">
      <c r="A267" s="221"/>
      <c r="B267" s="196"/>
      <c r="C267" s="196"/>
      <c r="D267" s="196"/>
      <c r="E267" s="196"/>
    </row>
    <row r="268" spans="1:5" x14ac:dyDescent="0.25">
      <c r="A268" s="221"/>
      <c r="B268" s="196"/>
      <c r="C268" s="196"/>
      <c r="D268" s="196"/>
      <c r="E268" s="196"/>
    </row>
    <row r="269" spans="1:5" x14ac:dyDescent="0.25">
      <c r="A269" s="221"/>
      <c r="B269" s="196"/>
      <c r="C269" s="196"/>
      <c r="D269" s="196"/>
      <c r="E269" s="196"/>
    </row>
    <row r="270" spans="1:5" x14ac:dyDescent="0.25">
      <c r="A270" s="221"/>
      <c r="B270" s="196"/>
      <c r="C270" s="196"/>
      <c r="D270" s="196"/>
      <c r="E270" s="196"/>
    </row>
    <row r="271" spans="1:5" x14ac:dyDescent="0.25">
      <c r="A271" s="221"/>
      <c r="B271" s="196"/>
      <c r="C271" s="196"/>
      <c r="D271" s="196"/>
      <c r="E271" s="196"/>
    </row>
    <row r="272" spans="1:5" x14ac:dyDescent="0.25">
      <c r="A272" s="221"/>
      <c r="B272" s="196"/>
      <c r="C272" s="196"/>
      <c r="D272" s="196"/>
      <c r="E272" s="196"/>
    </row>
    <row r="273" spans="1:5" x14ac:dyDescent="0.25">
      <c r="A273" s="221"/>
      <c r="B273" s="196"/>
      <c r="C273" s="196"/>
      <c r="D273" s="196"/>
      <c r="E273" s="196"/>
    </row>
    <row r="274" spans="1:5" x14ac:dyDescent="0.25">
      <c r="A274" s="221"/>
      <c r="B274" s="196"/>
      <c r="C274" s="196"/>
      <c r="D274" s="196"/>
      <c r="E274" s="196"/>
    </row>
    <row r="275" spans="1:5" x14ac:dyDescent="0.25">
      <c r="A275" s="221"/>
      <c r="B275" s="196"/>
      <c r="C275" s="196"/>
      <c r="D275" s="196"/>
      <c r="E275" s="196"/>
    </row>
    <row r="276" spans="1:5" x14ac:dyDescent="0.25">
      <c r="A276" s="221"/>
      <c r="B276" s="196"/>
      <c r="C276" s="196"/>
      <c r="D276" s="196"/>
      <c r="E276" s="196"/>
    </row>
    <row r="277" spans="1:5" x14ac:dyDescent="0.25">
      <c r="A277" s="221"/>
      <c r="B277" s="196"/>
      <c r="C277" s="196"/>
      <c r="D277" s="196"/>
      <c r="E277" s="196"/>
    </row>
    <row r="278" spans="1:5" x14ac:dyDescent="0.25">
      <c r="A278" s="221"/>
      <c r="B278" s="196"/>
      <c r="C278" s="196"/>
      <c r="D278" s="196"/>
      <c r="E278" s="196"/>
    </row>
    <row r="279" spans="1:5" x14ac:dyDescent="0.25">
      <c r="A279" s="221"/>
      <c r="B279" s="196"/>
      <c r="C279" s="196"/>
      <c r="D279" s="196"/>
      <c r="E279" s="196"/>
    </row>
    <row r="280" spans="1:5" x14ac:dyDescent="0.25">
      <c r="A280" s="221"/>
      <c r="B280" s="196"/>
      <c r="C280" s="196"/>
      <c r="D280" s="196"/>
      <c r="E280" s="196"/>
    </row>
    <row r="281" spans="1:5" x14ac:dyDescent="0.25">
      <c r="A281" s="221"/>
      <c r="B281" s="196"/>
      <c r="C281" s="196"/>
      <c r="D281" s="196"/>
      <c r="E281" s="196"/>
    </row>
    <row r="282" spans="1:5" x14ac:dyDescent="0.25">
      <c r="A282" s="221"/>
      <c r="B282" s="196"/>
      <c r="C282" s="196"/>
      <c r="D282" s="196"/>
      <c r="E282" s="196"/>
    </row>
    <row r="283" spans="1:5" x14ac:dyDescent="0.25">
      <c r="A283" s="221"/>
      <c r="B283" s="196"/>
      <c r="C283" s="196"/>
      <c r="D283" s="196"/>
      <c r="E283" s="196"/>
    </row>
    <row r="284" spans="1:5" x14ac:dyDescent="0.25">
      <c r="A284" s="221"/>
      <c r="B284" s="196"/>
      <c r="C284" s="196"/>
      <c r="D284" s="196"/>
      <c r="E284" s="196"/>
    </row>
    <row r="285" spans="1:5" x14ac:dyDescent="0.25">
      <c r="A285" s="221"/>
      <c r="B285" s="196"/>
      <c r="C285" s="196"/>
      <c r="D285" s="196"/>
      <c r="E285" s="196"/>
    </row>
    <row r="286" spans="1:5" x14ac:dyDescent="0.25">
      <c r="A286" s="221"/>
      <c r="B286" s="196"/>
      <c r="C286" s="196"/>
      <c r="D286" s="196"/>
      <c r="E286" s="196"/>
    </row>
    <row r="287" spans="1:5" x14ac:dyDescent="0.25">
      <c r="A287" s="221"/>
      <c r="B287" s="196"/>
      <c r="C287" s="196"/>
      <c r="D287" s="196"/>
      <c r="E287" s="196"/>
    </row>
    <row r="288" spans="1:5" x14ac:dyDescent="0.25">
      <c r="A288" s="221"/>
      <c r="B288" s="196"/>
      <c r="C288" s="196"/>
      <c r="D288" s="196"/>
      <c r="E288" s="196"/>
    </row>
    <row r="289" spans="1:5" x14ac:dyDescent="0.25">
      <c r="A289" s="221"/>
      <c r="B289" s="196"/>
      <c r="C289" s="196"/>
      <c r="D289" s="196"/>
      <c r="E289" s="196"/>
    </row>
    <row r="290" spans="1:5" x14ac:dyDescent="0.25">
      <c r="A290" s="221"/>
      <c r="B290" s="196"/>
      <c r="C290" s="196"/>
      <c r="D290" s="196"/>
      <c r="E290" s="196"/>
    </row>
    <row r="291" spans="1:5" x14ac:dyDescent="0.25">
      <c r="A291" s="221"/>
      <c r="B291" s="196"/>
      <c r="C291" s="196"/>
      <c r="D291" s="196"/>
      <c r="E291" s="196"/>
    </row>
    <row r="292" spans="1:5" x14ac:dyDescent="0.25">
      <c r="A292" s="221"/>
      <c r="B292" s="196"/>
      <c r="C292" s="196"/>
      <c r="D292" s="196"/>
      <c r="E292" s="196"/>
    </row>
    <row r="293" spans="1:5" x14ac:dyDescent="0.25">
      <c r="A293" s="221"/>
      <c r="B293" s="196"/>
      <c r="C293" s="196"/>
      <c r="D293" s="196"/>
      <c r="E293" s="196"/>
    </row>
    <row r="294" spans="1:5" x14ac:dyDescent="0.25">
      <c r="A294" s="221"/>
      <c r="B294" s="196"/>
      <c r="C294" s="196"/>
      <c r="D294" s="196"/>
      <c r="E294" s="196"/>
    </row>
    <row r="295" spans="1:5" x14ac:dyDescent="0.25">
      <c r="A295" s="221"/>
      <c r="B295" s="196"/>
      <c r="C295" s="196"/>
      <c r="D295" s="196"/>
      <c r="E295" s="196"/>
    </row>
    <row r="296" spans="1:5" x14ac:dyDescent="0.25">
      <c r="A296" s="221"/>
      <c r="B296" s="196"/>
      <c r="C296" s="196"/>
      <c r="D296" s="196"/>
      <c r="E296" s="196"/>
    </row>
    <row r="297" spans="1:5" x14ac:dyDescent="0.25">
      <c r="A297" s="221"/>
      <c r="B297" s="196"/>
      <c r="C297" s="196"/>
      <c r="D297" s="196"/>
      <c r="E297" s="196"/>
    </row>
    <row r="298" spans="1:5" x14ac:dyDescent="0.25">
      <c r="A298" s="221"/>
      <c r="B298" s="196"/>
      <c r="C298" s="196"/>
      <c r="D298" s="196"/>
      <c r="E298" s="196"/>
    </row>
    <row r="299" spans="1:5" x14ac:dyDescent="0.25">
      <c r="A299" s="221"/>
      <c r="B299" s="196"/>
      <c r="C299" s="196"/>
      <c r="D299" s="196"/>
      <c r="E299" s="196"/>
    </row>
    <row r="300" spans="1:5" x14ac:dyDescent="0.25">
      <c r="A300" s="221"/>
      <c r="B300" s="196"/>
      <c r="C300" s="196"/>
      <c r="D300" s="196"/>
      <c r="E300" s="196"/>
    </row>
    <row r="301" spans="1:5" x14ac:dyDescent="0.25">
      <c r="A301" s="221"/>
      <c r="B301" s="196"/>
      <c r="C301" s="196"/>
      <c r="D301" s="196"/>
      <c r="E301" s="196"/>
    </row>
    <row r="302" spans="1:5" x14ac:dyDescent="0.25">
      <c r="A302" s="221"/>
      <c r="B302" s="196"/>
      <c r="C302" s="196"/>
      <c r="D302" s="196"/>
      <c r="E302" s="196"/>
    </row>
    <row r="303" spans="1:5" x14ac:dyDescent="0.25">
      <c r="A303" s="221"/>
      <c r="B303" s="196"/>
      <c r="C303" s="196"/>
      <c r="D303" s="196"/>
      <c r="E303" s="196"/>
    </row>
    <row r="304" spans="1:5" x14ac:dyDescent="0.25">
      <c r="A304" s="221"/>
      <c r="B304" s="196"/>
      <c r="C304" s="196"/>
      <c r="D304" s="196"/>
      <c r="E304" s="196"/>
    </row>
    <row r="305" spans="1:5" x14ac:dyDescent="0.25">
      <c r="A305" s="221"/>
      <c r="B305" s="196"/>
      <c r="C305" s="196"/>
      <c r="D305" s="196"/>
      <c r="E305" s="196"/>
    </row>
    <row r="306" spans="1:5" x14ac:dyDescent="0.25">
      <c r="A306" s="221"/>
      <c r="B306" s="196"/>
      <c r="C306" s="196"/>
      <c r="D306" s="196"/>
      <c r="E306" s="196"/>
    </row>
    <row r="307" spans="1:5" x14ac:dyDescent="0.25">
      <c r="A307" s="221"/>
      <c r="B307" s="196"/>
      <c r="C307" s="196"/>
      <c r="D307" s="196"/>
      <c r="E307" s="196"/>
    </row>
    <row r="308" spans="1:5" x14ac:dyDescent="0.25">
      <c r="A308" s="221"/>
      <c r="B308" s="196"/>
      <c r="C308" s="196"/>
      <c r="D308" s="196"/>
      <c r="E308" s="196"/>
    </row>
    <row r="309" spans="1:5" x14ac:dyDescent="0.25">
      <c r="A309" s="221"/>
      <c r="B309" s="196"/>
      <c r="C309" s="196"/>
      <c r="D309" s="196"/>
      <c r="E309" s="196"/>
    </row>
    <row r="310" spans="1:5" x14ac:dyDescent="0.25">
      <c r="A310" s="221"/>
      <c r="B310" s="196"/>
      <c r="C310" s="196"/>
      <c r="D310" s="196"/>
      <c r="E310" s="196"/>
    </row>
    <row r="311" spans="1:5" x14ac:dyDescent="0.25">
      <c r="A311" s="221"/>
      <c r="B311" s="196"/>
      <c r="C311" s="196"/>
      <c r="D311" s="196"/>
      <c r="E311" s="196"/>
    </row>
    <row r="312" spans="1:5" x14ac:dyDescent="0.25">
      <c r="A312" s="221"/>
      <c r="B312" s="196"/>
      <c r="C312" s="196"/>
      <c r="D312" s="196"/>
      <c r="E312" s="196"/>
    </row>
    <row r="313" spans="1:5" x14ac:dyDescent="0.25">
      <c r="A313" s="221"/>
      <c r="B313" s="196"/>
      <c r="C313" s="196"/>
      <c r="D313" s="196"/>
      <c r="E313" s="196"/>
    </row>
    <row r="314" spans="1:5" x14ac:dyDescent="0.25">
      <c r="A314" s="221"/>
      <c r="B314" s="196"/>
      <c r="C314" s="196"/>
      <c r="D314" s="196"/>
      <c r="E314" s="196"/>
    </row>
    <row r="315" spans="1:5" x14ac:dyDescent="0.25">
      <c r="A315" s="221"/>
      <c r="B315" s="196"/>
      <c r="C315" s="196"/>
      <c r="D315" s="196"/>
      <c r="E315" s="196"/>
    </row>
    <row r="316" spans="1:5" x14ac:dyDescent="0.25">
      <c r="A316" s="221"/>
      <c r="B316" s="196"/>
      <c r="C316" s="196"/>
      <c r="D316" s="196"/>
      <c r="E316" s="196"/>
    </row>
    <row r="317" spans="1:5" x14ac:dyDescent="0.25">
      <c r="A317" s="221"/>
      <c r="B317" s="196"/>
      <c r="C317" s="196"/>
      <c r="D317" s="196"/>
      <c r="E317" s="196"/>
    </row>
    <row r="318" spans="1:5" x14ac:dyDescent="0.25">
      <c r="A318" s="221"/>
      <c r="B318" s="196"/>
      <c r="C318" s="196"/>
      <c r="D318" s="196"/>
      <c r="E318" s="196"/>
    </row>
    <row r="319" spans="1:5" x14ac:dyDescent="0.25">
      <c r="A319" s="221"/>
      <c r="B319" s="196"/>
      <c r="C319" s="196"/>
      <c r="D319" s="196"/>
      <c r="E319" s="196"/>
    </row>
    <row r="320" spans="1:5" x14ac:dyDescent="0.25">
      <c r="A320" s="221"/>
      <c r="B320" s="196"/>
      <c r="C320" s="196"/>
      <c r="D320" s="196"/>
      <c r="E320" s="196"/>
    </row>
    <row r="321" spans="1:5" x14ac:dyDescent="0.25">
      <c r="A321" s="221"/>
      <c r="B321" s="196"/>
      <c r="C321" s="196"/>
      <c r="D321" s="196"/>
      <c r="E321" s="196"/>
    </row>
    <row r="322" spans="1:5" x14ac:dyDescent="0.25">
      <c r="A322" s="221"/>
      <c r="B322" s="196"/>
      <c r="C322" s="196"/>
      <c r="D322" s="196"/>
      <c r="E322" s="196"/>
    </row>
    <row r="323" spans="1:5" x14ac:dyDescent="0.25">
      <c r="A323" s="221"/>
      <c r="B323" s="196"/>
      <c r="C323" s="196"/>
      <c r="D323" s="196"/>
      <c r="E323" s="196"/>
    </row>
    <row r="324" spans="1:5" x14ac:dyDescent="0.25">
      <c r="A324" s="221"/>
      <c r="B324" s="196"/>
      <c r="C324" s="196"/>
      <c r="D324" s="196"/>
      <c r="E324" s="196"/>
    </row>
    <row r="325" spans="1:5" x14ac:dyDescent="0.25">
      <c r="A325" s="221"/>
      <c r="B325" s="196"/>
      <c r="C325" s="196"/>
      <c r="D325" s="196"/>
      <c r="E325" s="196"/>
    </row>
    <row r="326" spans="1:5" x14ac:dyDescent="0.25">
      <c r="A326" s="221"/>
      <c r="B326" s="196"/>
      <c r="C326" s="196"/>
      <c r="D326" s="196"/>
      <c r="E326" s="196"/>
    </row>
    <row r="327" spans="1:5" x14ac:dyDescent="0.25">
      <c r="A327" s="221"/>
      <c r="B327" s="196"/>
      <c r="C327" s="196"/>
      <c r="D327" s="196"/>
      <c r="E327" s="196"/>
    </row>
    <row r="328" spans="1:5" x14ac:dyDescent="0.25">
      <c r="A328" s="221"/>
      <c r="B328" s="196"/>
      <c r="C328" s="196"/>
      <c r="D328" s="196"/>
      <c r="E328" s="196"/>
    </row>
    <row r="329" spans="1:5" x14ac:dyDescent="0.25">
      <c r="A329" s="221"/>
      <c r="B329" s="196"/>
      <c r="C329" s="196"/>
      <c r="D329" s="196"/>
      <c r="E329" s="196"/>
    </row>
    <row r="330" spans="1:5" x14ac:dyDescent="0.25">
      <c r="A330" s="221"/>
      <c r="B330" s="196"/>
      <c r="C330" s="196"/>
      <c r="D330" s="196"/>
      <c r="E330" s="196"/>
    </row>
    <row r="331" spans="1:5" x14ac:dyDescent="0.25">
      <c r="A331" s="221"/>
      <c r="B331" s="196"/>
      <c r="C331" s="196"/>
      <c r="D331" s="196"/>
      <c r="E331" s="196"/>
    </row>
    <row r="332" spans="1:5" x14ac:dyDescent="0.25">
      <c r="A332" s="221"/>
      <c r="B332" s="196"/>
      <c r="C332" s="196"/>
      <c r="D332" s="196"/>
      <c r="E332" s="196"/>
    </row>
    <row r="333" spans="1:5" x14ac:dyDescent="0.25">
      <c r="A333" s="221"/>
      <c r="B333" s="196"/>
      <c r="C333" s="196"/>
      <c r="D333" s="196"/>
      <c r="E333" s="196"/>
    </row>
    <row r="334" spans="1:5" x14ac:dyDescent="0.25">
      <c r="A334" s="221"/>
      <c r="B334" s="196"/>
      <c r="C334" s="196"/>
      <c r="D334" s="196"/>
      <c r="E334" s="196"/>
    </row>
    <row r="335" spans="1:5" x14ac:dyDescent="0.25">
      <c r="A335" s="221"/>
      <c r="B335" s="196"/>
      <c r="C335" s="196"/>
      <c r="D335" s="196"/>
      <c r="E335" s="196"/>
    </row>
    <row r="336" spans="1:5" x14ac:dyDescent="0.25">
      <c r="A336" s="221"/>
      <c r="B336" s="196"/>
      <c r="C336" s="196"/>
      <c r="D336" s="196"/>
      <c r="E336" s="196"/>
    </row>
    <row r="337" spans="1:5" x14ac:dyDescent="0.25">
      <c r="A337" s="221"/>
      <c r="B337" s="196"/>
      <c r="C337" s="196"/>
      <c r="D337" s="196"/>
      <c r="E337" s="196"/>
    </row>
    <row r="338" spans="1:5" x14ac:dyDescent="0.25">
      <c r="A338" s="221"/>
      <c r="B338" s="196"/>
      <c r="C338" s="196"/>
      <c r="D338" s="196"/>
      <c r="E338" s="196"/>
    </row>
    <row r="339" spans="1:5" x14ac:dyDescent="0.25">
      <c r="A339" s="221"/>
      <c r="B339" s="196"/>
      <c r="C339" s="196"/>
      <c r="D339" s="196"/>
      <c r="E339" s="196"/>
    </row>
    <row r="340" spans="1:5" x14ac:dyDescent="0.25">
      <c r="A340" s="221"/>
      <c r="B340" s="196"/>
      <c r="C340" s="196"/>
      <c r="D340" s="196"/>
      <c r="E340" s="196"/>
    </row>
    <row r="341" spans="1:5" x14ac:dyDescent="0.25">
      <c r="A341" s="221"/>
      <c r="B341" s="196"/>
      <c r="C341" s="196"/>
      <c r="D341" s="196"/>
      <c r="E341" s="196"/>
    </row>
    <row r="342" spans="1:5" x14ac:dyDescent="0.25">
      <c r="A342" s="221"/>
      <c r="B342" s="196"/>
      <c r="C342" s="196"/>
      <c r="D342" s="196"/>
      <c r="E342" s="196"/>
    </row>
    <row r="343" spans="1:5" x14ac:dyDescent="0.25">
      <c r="A343" s="221"/>
      <c r="B343" s="196"/>
      <c r="C343" s="196"/>
      <c r="D343" s="196"/>
      <c r="E343" s="196"/>
    </row>
    <row r="344" spans="1:5" x14ac:dyDescent="0.25">
      <c r="A344" s="221"/>
      <c r="B344" s="196"/>
      <c r="C344" s="196"/>
      <c r="D344" s="196"/>
      <c r="E344" s="196"/>
    </row>
    <row r="345" spans="1:5" x14ac:dyDescent="0.25">
      <c r="A345" s="221"/>
      <c r="B345" s="196"/>
      <c r="C345" s="196"/>
      <c r="D345" s="196"/>
      <c r="E345" s="196"/>
    </row>
    <row r="346" spans="1:5" x14ac:dyDescent="0.25">
      <c r="A346" s="221"/>
      <c r="B346" s="196"/>
      <c r="C346" s="196"/>
      <c r="D346" s="196"/>
      <c r="E346" s="196"/>
    </row>
    <row r="347" spans="1:5" x14ac:dyDescent="0.25">
      <c r="A347" s="221"/>
      <c r="B347" s="196"/>
      <c r="C347" s="196"/>
      <c r="D347" s="196"/>
      <c r="E347" s="196"/>
    </row>
    <row r="348" spans="1:5" x14ac:dyDescent="0.25">
      <c r="A348" s="221"/>
      <c r="B348" s="196"/>
      <c r="C348" s="196"/>
      <c r="D348" s="196"/>
      <c r="E348" s="196"/>
    </row>
    <row r="349" spans="1:5" x14ac:dyDescent="0.25">
      <c r="A349" s="221"/>
      <c r="B349" s="196"/>
      <c r="C349" s="196"/>
      <c r="D349" s="196"/>
      <c r="E349" s="196"/>
    </row>
    <row r="350" spans="1:5" x14ac:dyDescent="0.25">
      <c r="A350" s="221"/>
      <c r="B350" s="196"/>
      <c r="C350" s="196"/>
      <c r="D350" s="196"/>
      <c r="E350" s="196"/>
    </row>
    <row r="351" spans="1:5" x14ac:dyDescent="0.25">
      <c r="A351" s="221"/>
      <c r="B351" s="196"/>
      <c r="C351" s="196"/>
      <c r="D351" s="196"/>
      <c r="E351" s="196"/>
    </row>
    <row r="352" spans="1:5" x14ac:dyDescent="0.25">
      <c r="A352" s="221"/>
      <c r="B352" s="196"/>
      <c r="C352" s="196"/>
      <c r="D352" s="196"/>
      <c r="E352" s="196"/>
    </row>
    <row r="353" spans="1:5" x14ac:dyDescent="0.25">
      <c r="A353" s="221"/>
      <c r="B353" s="196"/>
      <c r="C353" s="196"/>
      <c r="D353" s="196"/>
      <c r="E353" s="196"/>
    </row>
    <row r="354" spans="1:5" x14ac:dyDescent="0.25">
      <c r="A354" s="221"/>
      <c r="B354" s="196"/>
      <c r="C354" s="196"/>
      <c r="D354" s="196"/>
      <c r="E354" s="196"/>
    </row>
    <row r="355" spans="1:5" x14ac:dyDescent="0.25">
      <c r="A355" s="221"/>
      <c r="B355" s="196"/>
      <c r="C355" s="196"/>
      <c r="D355" s="196"/>
      <c r="E355" s="196"/>
    </row>
    <row r="356" spans="1:5" x14ac:dyDescent="0.25">
      <c r="A356" s="221"/>
      <c r="B356" s="196"/>
      <c r="C356" s="196"/>
      <c r="D356" s="196"/>
      <c r="E356" s="196"/>
    </row>
    <row r="357" spans="1:5" x14ac:dyDescent="0.25">
      <c r="A357" s="221"/>
      <c r="B357" s="196"/>
      <c r="C357" s="196"/>
      <c r="D357" s="196"/>
      <c r="E357" s="196"/>
    </row>
    <row r="358" spans="1:5" x14ac:dyDescent="0.25">
      <c r="A358" s="221"/>
      <c r="B358" s="196"/>
      <c r="C358" s="196"/>
      <c r="D358" s="196"/>
      <c r="E358" s="196"/>
    </row>
    <row r="359" spans="1:5" x14ac:dyDescent="0.25">
      <c r="A359" s="221"/>
      <c r="B359" s="196"/>
      <c r="C359" s="196"/>
      <c r="D359" s="196"/>
      <c r="E359" s="196"/>
    </row>
    <row r="360" spans="1:5" x14ac:dyDescent="0.25">
      <c r="A360" s="221"/>
      <c r="B360" s="196"/>
      <c r="C360" s="196"/>
      <c r="D360" s="196"/>
      <c r="E360" s="196"/>
    </row>
    <row r="361" spans="1:5" x14ac:dyDescent="0.25">
      <c r="A361" s="221"/>
      <c r="B361" s="196"/>
      <c r="C361" s="196"/>
      <c r="D361" s="196"/>
      <c r="E361" s="196"/>
    </row>
    <row r="362" spans="1:5" x14ac:dyDescent="0.25">
      <c r="A362" s="221"/>
      <c r="B362" s="196"/>
      <c r="C362" s="196"/>
      <c r="D362" s="196"/>
      <c r="E362" s="196"/>
    </row>
    <row r="363" spans="1:5" x14ac:dyDescent="0.25">
      <c r="A363" s="221"/>
      <c r="B363" s="196"/>
      <c r="C363" s="196"/>
      <c r="D363" s="196"/>
      <c r="E363" s="196"/>
    </row>
    <row r="364" spans="1:5" x14ac:dyDescent="0.25">
      <c r="A364" s="221"/>
      <c r="B364" s="196"/>
      <c r="C364" s="196"/>
      <c r="D364" s="196"/>
      <c r="E364" s="196"/>
    </row>
    <row r="365" spans="1:5" x14ac:dyDescent="0.25">
      <c r="A365" s="221"/>
      <c r="B365" s="196"/>
      <c r="C365" s="196"/>
      <c r="D365" s="196"/>
      <c r="E365" s="196"/>
    </row>
    <row r="366" spans="1:5" x14ac:dyDescent="0.25">
      <c r="A366" s="221"/>
      <c r="B366" s="196"/>
      <c r="C366" s="196"/>
      <c r="D366" s="196"/>
      <c r="E366" s="196"/>
    </row>
    <row r="367" spans="1:5" x14ac:dyDescent="0.25">
      <c r="A367" s="221"/>
      <c r="B367" s="196"/>
      <c r="C367" s="196"/>
      <c r="D367" s="196"/>
      <c r="E367" s="196"/>
    </row>
    <row r="368" spans="1:5" x14ac:dyDescent="0.25">
      <c r="A368" s="221"/>
      <c r="B368" s="196"/>
      <c r="C368" s="196"/>
      <c r="D368" s="196"/>
      <c r="E368" s="196"/>
    </row>
    <row r="369" spans="1:5" x14ac:dyDescent="0.25">
      <c r="A369" s="221"/>
      <c r="B369" s="196"/>
      <c r="C369" s="196"/>
      <c r="D369" s="196"/>
      <c r="E369" s="196"/>
    </row>
    <row r="370" spans="1:5" x14ac:dyDescent="0.25">
      <c r="A370" s="221"/>
      <c r="B370" s="196"/>
      <c r="C370" s="196"/>
      <c r="D370" s="196"/>
      <c r="E370" s="196"/>
    </row>
    <row r="371" spans="1:5" x14ac:dyDescent="0.25">
      <c r="A371" s="221"/>
      <c r="B371" s="196"/>
      <c r="C371" s="196"/>
      <c r="D371" s="196"/>
      <c r="E371" s="196"/>
    </row>
    <row r="372" spans="1:5" x14ac:dyDescent="0.25">
      <c r="A372" s="221"/>
      <c r="B372" s="196"/>
      <c r="C372" s="196"/>
      <c r="D372" s="196"/>
      <c r="E372" s="196"/>
    </row>
    <row r="373" spans="1:5" x14ac:dyDescent="0.25">
      <c r="A373" s="221"/>
      <c r="B373" s="196"/>
      <c r="C373" s="196"/>
      <c r="D373" s="196"/>
      <c r="E373" s="196"/>
    </row>
    <row r="374" spans="1:5" x14ac:dyDescent="0.25">
      <c r="A374" s="221"/>
      <c r="B374" s="196"/>
      <c r="C374" s="196"/>
      <c r="D374" s="196"/>
      <c r="E374" s="196"/>
    </row>
    <row r="375" spans="1:5" x14ac:dyDescent="0.25">
      <c r="A375" s="221"/>
      <c r="B375" s="196"/>
      <c r="C375" s="196"/>
      <c r="D375" s="196"/>
      <c r="E375" s="196"/>
    </row>
    <row r="376" spans="1:5" x14ac:dyDescent="0.25">
      <c r="A376" s="221"/>
      <c r="B376" s="196"/>
      <c r="C376" s="196"/>
      <c r="D376" s="196"/>
      <c r="E376" s="196"/>
    </row>
    <row r="377" spans="1:5" x14ac:dyDescent="0.25">
      <c r="A377" s="221"/>
      <c r="B377" s="196"/>
      <c r="C377" s="196"/>
      <c r="D377" s="196"/>
      <c r="E377" s="196"/>
    </row>
    <row r="378" spans="1:5" x14ac:dyDescent="0.25">
      <c r="A378" s="221"/>
      <c r="B378" s="196"/>
      <c r="C378" s="196"/>
      <c r="D378" s="196"/>
      <c r="E378" s="196"/>
    </row>
    <row r="379" spans="1:5" x14ac:dyDescent="0.25">
      <c r="A379" s="221"/>
      <c r="B379" s="196"/>
      <c r="C379" s="196"/>
      <c r="D379" s="196"/>
      <c r="E379" s="196"/>
    </row>
    <row r="380" spans="1:5" x14ac:dyDescent="0.25">
      <c r="A380" s="221"/>
      <c r="B380" s="196"/>
      <c r="C380" s="196"/>
      <c r="D380" s="196"/>
      <c r="E380" s="196"/>
    </row>
    <row r="381" spans="1:5" x14ac:dyDescent="0.25">
      <c r="A381" s="221"/>
      <c r="B381" s="196"/>
      <c r="C381" s="196"/>
      <c r="D381" s="196"/>
      <c r="E381" s="196"/>
    </row>
    <row r="382" spans="1:5" x14ac:dyDescent="0.25">
      <c r="A382" s="221"/>
      <c r="B382" s="196"/>
      <c r="C382" s="196"/>
      <c r="D382" s="196"/>
      <c r="E382" s="196"/>
    </row>
    <row r="383" spans="1:5" x14ac:dyDescent="0.25">
      <c r="A383" s="221"/>
      <c r="B383" s="196"/>
      <c r="C383" s="196"/>
      <c r="D383" s="196"/>
      <c r="E383" s="196"/>
    </row>
    <row r="384" spans="1:5" x14ac:dyDescent="0.25">
      <c r="A384" s="221"/>
      <c r="B384" s="196"/>
      <c r="C384" s="196"/>
      <c r="D384" s="196"/>
      <c r="E384" s="196"/>
    </row>
    <row r="385" spans="1:5" x14ac:dyDescent="0.25">
      <c r="A385" s="221"/>
      <c r="B385" s="196"/>
      <c r="C385" s="196"/>
      <c r="D385" s="196"/>
      <c r="E385" s="196"/>
    </row>
    <row r="386" spans="1:5" x14ac:dyDescent="0.25">
      <c r="A386" s="221"/>
      <c r="B386" s="196"/>
      <c r="C386" s="196"/>
      <c r="D386" s="196"/>
      <c r="E386" s="196"/>
    </row>
    <row r="387" spans="1:5" x14ac:dyDescent="0.25">
      <c r="A387" s="221"/>
      <c r="B387" s="196"/>
      <c r="C387" s="196"/>
      <c r="D387" s="196"/>
      <c r="E387" s="196"/>
    </row>
    <row r="388" spans="1:5" x14ac:dyDescent="0.25">
      <c r="A388" s="221"/>
      <c r="B388" s="196"/>
      <c r="C388" s="196"/>
      <c r="D388" s="196"/>
      <c r="E388" s="196"/>
    </row>
    <row r="389" spans="1:5" x14ac:dyDescent="0.25">
      <c r="A389" s="221"/>
      <c r="B389" s="196"/>
      <c r="C389" s="196"/>
      <c r="D389" s="196"/>
      <c r="E389" s="196"/>
    </row>
    <row r="390" spans="1:5" x14ac:dyDescent="0.25">
      <c r="A390" s="221"/>
      <c r="B390" s="196"/>
      <c r="C390" s="196"/>
      <c r="D390" s="196"/>
      <c r="E390" s="196"/>
    </row>
    <row r="391" spans="1:5" x14ac:dyDescent="0.25">
      <c r="A391" s="221"/>
      <c r="B391" s="196"/>
      <c r="C391" s="196"/>
      <c r="D391" s="196"/>
      <c r="E391" s="196"/>
    </row>
    <row r="392" spans="1:5" x14ac:dyDescent="0.25">
      <c r="A392" s="221"/>
      <c r="B392" s="196"/>
      <c r="C392" s="196"/>
      <c r="D392" s="196"/>
      <c r="E392" s="196"/>
    </row>
    <row r="393" spans="1:5" x14ac:dyDescent="0.25">
      <c r="A393" s="221"/>
      <c r="B393" s="196"/>
      <c r="C393" s="196"/>
      <c r="D393" s="196"/>
      <c r="E393" s="196"/>
    </row>
    <row r="394" spans="1:5" x14ac:dyDescent="0.25">
      <c r="A394" s="221"/>
      <c r="B394" s="196"/>
      <c r="C394" s="196"/>
      <c r="D394" s="196"/>
      <c r="E394" s="196"/>
    </row>
    <row r="395" spans="1:5" x14ac:dyDescent="0.25">
      <c r="A395" s="221"/>
      <c r="B395" s="196"/>
      <c r="C395" s="196"/>
      <c r="D395" s="196"/>
      <c r="E395" s="196"/>
    </row>
    <row r="396" spans="1:5" x14ac:dyDescent="0.25">
      <c r="A396" s="221"/>
      <c r="B396" s="196"/>
      <c r="C396" s="196"/>
      <c r="D396" s="196"/>
      <c r="E396" s="196"/>
    </row>
    <row r="397" spans="1:5" x14ac:dyDescent="0.25">
      <c r="A397" s="221"/>
      <c r="B397" s="196"/>
      <c r="C397" s="196"/>
      <c r="D397" s="196"/>
      <c r="E397" s="196"/>
    </row>
    <row r="398" spans="1:5" x14ac:dyDescent="0.25">
      <c r="A398" s="221"/>
      <c r="B398" s="196"/>
      <c r="C398" s="196"/>
      <c r="D398" s="196"/>
      <c r="E398" s="196"/>
    </row>
    <row r="399" spans="1:5" x14ac:dyDescent="0.25">
      <c r="A399" s="221"/>
      <c r="B399" s="196"/>
      <c r="C399" s="196"/>
      <c r="D399" s="196"/>
      <c r="E399" s="196"/>
    </row>
    <row r="400" spans="1:5" x14ac:dyDescent="0.25">
      <c r="A400" s="221"/>
      <c r="B400" s="196"/>
      <c r="C400" s="196"/>
      <c r="D400" s="196"/>
      <c r="E400" s="196"/>
    </row>
    <row r="401" spans="1:5" x14ac:dyDescent="0.25">
      <c r="A401" s="221"/>
      <c r="B401" s="196"/>
      <c r="C401" s="196"/>
      <c r="D401" s="196"/>
      <c r="E401" s="196"/>
    </row>
    <row r="402" spans="1:5" x14ac:dyDescent="0.25">
      <c r="A402" s="221"/>
      <c r="B402" s="196"/>
      <c r="C402" s="196"/>
      <c r="D402" s="196"/>
      <c r="E402" s="196"/>
    </row>
    <row r="403" spans="1:5" x14ac:dyDescent="0.25">
      <c r="A403" s="221"/>
      <c r="B403" s="196"/>
      <c r="C403" s="196"/>
      <c r="D403" s="196"/>
      <c r="E403" s="196"/>
    </row>
    <row r="404" spans="1:5" x14ac:dyDescent="0.25">
      <c r="A404" s="221"/>
      <c r="B404" s="196"/>
      <c r="C404" s="196"/>
      <c r="D404" s="196"/>
      <c r="E404" s="196"/>
    </row>
    <row r="405" spans="1:5" x14ac:dyDescent="0.25">
      <c r="A405" s="221"/>
      <c r="B405" s="196"/>
      <c r="C405" s="196"/>
      <c r="D405" s="196"/>
      <c r="E405" s="196"/>
    </row>
    <row r="406" spans="1:5" x14ac:dyDescent="0.25">
      <c r="A406" s="221"/>
      <c r="B406" s="196"/>
      <c r="C406" s="196"/>
      <c r="D406" s="196"/>
      <c r="E406" s="196"/>
    </row>
    <row r="407" spans="1:5" x14ac:dyDescent="0.25">
      <c r="A407" s="221"/>
      <c r="B407" s="196"/>
      <c r="C407" s="196"/>
      <c r="D407" s="196"/>
      <c r="E407" s="196"/>
    </row>
    <row r="408" spans="1:5" x14ac:dyDescent="0.25">
      <c r="A408" s="221"/>
      <c r="B408" s="196"/>
      <c r="C408" s="196"/>
      <c r="D408" s="196"/>
      <c r="E408" s="196"/>
    </row>
    <row r="409" spans="1:5" x14ac:dyDescent="0.25">
      <c r="A409" s="221"/>
      <c r="B409" s="196"/>
      <c r="C409" s="196"/>
      <c r="D409" s="196"/>
      <c r="E409" s="196"/>
    </row>
    <row r="410" spans="1:5" x14ac:dyDescent="0.25">
      <c r="A410" s="221"/>
      <c r="B410" s="196"/>
      <c r="C410" s="196"/>
      <c r="D410" s="196"/>
      <c r="E410" s="196"/>
    </row>
    <row r="411" spans="1:5" x14ac:dyDescent="0.25">
      <c r="A411" s="221"/>
      <c r="B411" s="196"/>
      <c r="C411" s="196"/>
      <c r="D411" s="196"/>
      <c r="E411" s="196"/>
    </row>
    <row r="412" spans="1:5" x14ac:dyDescent="0.25">
      <c r="A412" s="221"/>
      <c r="B412" s="196"/>
      <c r="C412" s="196"/>
      <c r="D412" s="196"/>
      <c r="E412" s="196"/>
    </row>
    <row r="413" spans="1:5" x14ac:dyDescent="0.25">
      <c r="A413" s="221"/>
      <c r="B413" s="196"/>
      <c r="C413" s="196"/>
      <c r="D413" s="196"/>
      <c r="E413" s="196"/>
    </row>
    <row r="414" spans="1:5" x14ac:dyDescent="0.25">
      <c r="A414" s="221"/>
      <c r="B414" s="196"/>
      <c r="C414" s="196"/>
      <c r="D414" s="196"/>
      <c r="E414" s="196"/>
    </row>
    <row r="415" spans="1:5" x14ac:dyDescent="0.25">
      <c r="A415" s="221"/>
      <c r="B415" s="196"/>
      <c r="C415" s="196"/>
      <c r="D415" s="196"/>
      <c r="E415" s="196"/>
    </row>
    <row r="416" spans="1:5" x14ac:dyDescent="0.25">
      <c r="A416" s="221"/>
      <c r="B416" s="196"/>
      <c r="C416" s="196"/>
      <c r="D416" s="196"/>
      <c r="E416" s="196"/>
    </row>
    <row r="417" spans="1:5" x14ac:dyDescent="0.25">
      <c r="A417" s="221"/>
      <c r="B417" s="196"/>
      <c r="C417" s="196"/>
      <c r="D417" s="196"/>
      <c r="E417" s="196"/>
    </row>
    <row r="418" spans="1:5" x14ac:dyDescent="0.25">
      <c r="A418" s="221"/>
      <c r="B418" s="196"/>
      <c r="C418" s="196"/>
      <c r="D418" s="196"/>
      <c r="E418" s="196"/>
    </row>
    <row r="419" spans="1:5" x14ac:dyDescent="0.25">
      <c r="A419" s="221"/>
      <c r="B419" s="196"/>
      <c r="C419" s="196"/>
      <c r="D419" s="196"/>
      <c r="E419" s="196"/>
    </row>
    <row r="420" spans="1:5" x14ac:dyDescent="0.25">
      <c r="A420" s="221"/>
      <c r="B420" s="196"/>
      <c r="C420" s="196"/>
      <c r="D420" s="196"/>
      <c r="E420" s="196"/>
    </row>
    <row r="421" spans="1:5" x14ac:dyDescent="0.25">
      <c r="A421" s="221"/>
      <c r="B421" s="196"/>
      <c r="C421" s="196"/>
      <c r="D421" s="196"/>
      <c r="E421" s="196"/>
    </row>
    <row r="422" spans="1:5" x14ac:dyDescent="0.25">
      <c r="A422" s="221"/>
      <c r="B422" s="196"/>
      <c r="C422" s="196"/>
      <c r="D422" s="196"/>
      <c r="E422" s="196"/>
    </row>
    <row r="423" spans="1:5" x14ac:dyDescent="0.25">
      <c r="A423" s="221"/>
      <c r="B423" s="196"/>
      <c r="C423" s="196"/>
      <c r="D423" s="196"/>
      <c r="E423" s="196"/>
    </row>
    <row r="424" spans="1:5" x14ac:dyDescent="0.25">
      <c r="A424" s="221"/>
      <c r="B424" s="196"/>
      <c r="C424" s="196"/>
      <c r="D424" s="196"/>
      <c r="E424" s="196"/>
    </row>
    <row r="425" spans="1:5" x14ac:dyDescent="0.25">
      <c r="A425" s="221"/>
      <c r="B425" s="196"/>
      <c r="C425" s="196"/>
      <c r="D425" s="196"/>
      <c r="E425" s="196"/>
    </row>
    <row r="426" spans="1:5" x14ac:dyDescent="0.25">
      <c r="A426" s="221"/>
      <c r="B426" s="196"/>
      <c r="C426" s="196"/>
      <c r="D426" s="196"/>
      <c r="E426" s="196"/>
    </row>
    <row r="427" spans="1:5" x14ac:dyDescent="0.25">
      <c r="A427" s="221"/>
      <c r="B427" s="196"/>
      <c r="C427" s="196"/>
      <c r="D427" s="196"/>
      <c r="E427" s="196"/>
    </row>
    <row r="428" spans="1:5" x14ac:dyDescent="0.25">
      <c r="A428" s="221"/>
      <c r="B428" s="196"/>
      <c r="C428" s="196"/>
      <c r="D428" s="196"/>
      <c r="E428" s="196"/>
    </row>
    <row r="429" spans="1:5" x14ac:dyDescent="0.25">
      <c r="A429" s="221"/>
      <c r="B429" s="196"/>
      <c r="C429" s="196"/>
      <c r="D429" s="196"/>
      <c r="E429" s="196"/>
    </row>
    <row r="430" spans="1:5" x14ac:dyDescent="0.25">
      <c r="A430" s="221"/>
      <c r="B430" s="196"/>
      <c r="C430" s="196"/>
      <c r="D430" s="196"/>
      <c r="E430" s="196"/>
    </row>
    <row r="431" spans="1:5" x14ac:dyDescent="0.25">
      <c r="A431" s="221"/>
      <c r="B431" s="196"/>
      <c r="C431" s="196"/>
      <c r="D431" s="196"/>
      <c r="E431" s="196"/>
    </row>
    <row r="432" spans="1:5" x14ac:dyDescent="0.25">
      <c r="A432" s="221"/>
      <c r="B432" s="196"/>
      <c r="C432" s="196"/>
      <c r="D432" s="196"/>
      <c r="E432" s="196"/>
    </row>
    <row r="433" spans="1:5" x14ac:dyDescent="0.25">
      <c r="A433" s="221"/>
      <c r="B433" s="196"/>
      <c r="C433" s="196"/>
      <c r="D433" s="196"/>
      <c r="E433" s="196"/>
    </row>
    <row r="434" spans="1:5" x14ac:dyDescent="0.25">
      <c r="A434" s="221"/>
      <c r="B434" s="196"/>
      <c r="C434" s="196"/>
      <c r="D434" s="196"/>
      <c r="E434" s="196"/>
    </row>
    <row r="435" spans="1:5" x14ac:dyDescent="0.25">
      <c r="A435" s="221"/>
      <c r="B435" s="196"/>
      <c r="C435" s="196"/>
      <c r="D435" s="196"/>
      <c r="E435" s="196"/>
    </row>
    <row r="436" spans="1:5" x14ac:dyDescent="0.25">
      <c r="A436" s="221"/>
      <c r="B436" s="196"/>
      <c r="C436" s="196"/>
      <c r="D436" s="196"/>
      <c r="E436" s="196"/>
    </row>
    <row r="437" spans="1:5" x14ac:dyDescent="0.25">
      <c r="A437" s="221"/>
      <c r="B437" s="196"/>
      <c r="C437" s="196"/>
      <c r="D437" s="196"/>
      <c r="E437" s="196"/>
    </row>
    <row r="438" spans="1:5" x14ac:dyDescent="0.25">
      <c r="A438" s="221"/>
      <c r="B438" s="196"/>
      <c r="C438" s="196"/>
      <c r="D438" s="196"/>
      <c r="E438" s="196"/>
    </row>
    <row r="439" spans="1:5" x14ac:dyDescent="0.25">
      <c r="A439" s="221"/>
      <c r="B439" s="196"/>
      <c r="C439" s="196"/>
      <c r="D439" s="196"/>
      <c r="E439" s="196"/>
    </row>
    <row r="440" spans="1:5" x14ac:dyDescent="0.25">
      <c r="A440" s="221"/>
      <c r="B440" s="196"/>
      <c r="C440" s="196"/>
      <c r="D440" s="196"/>
      <c r="E440" s="196"/>
    </row>
    <row r="441" spans="1:5" x14ac:dyDescent="0.25">
      <c r="A441" s="221"/>
      <c r="B441" s="196"/>
      <c r="C441" s="196"/>
      <c r="D441" s="196"/>
      <c r="E441" s="196"/>
    </row>
    <row r="442" spans="1:5" x14ac:dyDescent="0.25">
      <c r="A442" s="221"/>
      <c r="B442" s="196"/>
      <c r="C442" s="196"/>
      <c r="D442" s="196"/>
      <c r="E442" s="196"/>
    </row>
    <row r="443" spans="1:5" x14ac:dyDescent="0.25">
      <c r="A443" s="221"/>
      <c r="B443" s="196"/>
      <c r="C443" s="196"/>
      <c r="D443" s="196"/>
      <c r="E443" s="196"/>
    </row>
    <row r="444" spans="1:5" x14ac:dyDescent="0.25">
      <c r="A444" s="221"/>
      <c r="B444" s="196"/>
      <c r="C444" s="196"/>
      <c r="D444" s="196"/>
      <c r="E444" s="196"/>
    </row>
    <row r="445" spans="1:5" x14ac:dyDescent="0.25">
      <c r="A445" s="221"/>
      <c r="B445" s="196"/>
      <c r="C445" s="196"/>
      <c r="D445" s="196"/>
      <c r="E445" s="196"/>
    </row>
    <row r="446" spans="1:5" x14ac:dyDescent="0.25">
      <c r="A446" s="221"/>
      <c r="B446" s="196"/>
      <c r="C446" s="196"/>
      <c r="D446" s="196"/>
      <c r="E446" s="196"/>
    </row>
    <row r="447" spans="1:5" x14ac:dyDescent="0.25">
      <c r="A447" s="221"/>
      <c r="B447" s="196"/>
      <c r="C447" s="196"/>
      <c r="D447" s="196"/>
      <c r="E447" s="196"/>
    </row>
    <row r="448" spans="1:5" x14ac:dyDescent="0.25">
      <c r="A448" s="221"/>
      <c r="B448" s="196"/>
      <c r="C448" s="196"/>
      <c r="D448" s="196"/>
      <c r="E448" s="196"/>
    </row>
    <row r="449" spans="1:5" x14ac:dyDescent="0.25">
      <c r="A449" s="221"/>
      <c r="B449" s="196"/>
      <c r="C449" s="196"/>
      <c r="D449" s="196"/>
      <c r="E449" s="196"/>
    </row>
    <row r="450" spans="1:5" x14ac:dyDescent="0.25">
      <c r="A450" s="221"/>
      <c r="B450" s="196"/>
      <c r="C450" s="196"/>
      <c r="D450" s="196"/>
      <c r="E450" s="196"/>
    </row>
    <row r="451" spans="1:5" x14ac:dyDescent="0.25">
      <c r="A451" s="221"/>
      <c r="B451" s="196"/>
      <c r="C451" s="196"/>
      <c r="D451" s="196"/>
      <c r="E451" s="196"/>
    </row>
    <row r="452" spans="1:5" x14ac:dyDescent="0.25">
      <c r="A452" s="221"/>
      <c r="B452" s="196"/>
      <c r="C452" s="196"/>
      <c r="D452" s="196"/>
      <c r="E452" s="196"/>
    </row>
    <row r="453" spans="1:5" x14ac:dyDescent="0.25">
      <c r="A453" s="221"/>
      <c r="B453" s="196"/>
      <c r="C453" s="196"/>
      <c r="D453" s="196"/>
      <c r="E453" s="196"/>
    </row>
    <row r="454" spans="1:5" x14ac:dyDescent="0.25">
      <c r="A454" s="221"/>
      <c r="B454" s="196"/>
      <c r="C454" s="196"/>
      <c r="D454" s="196"/>
      <c r="E454" s="196"/>
    </row>
    <row r="455" spans="1:5" x14ac:dyDescent="0.25">
      <c r="A455" s="221"/>
      <c r="B455" s="196"/>
      <c r="C455" s="196"/>
      <c r="D455" s="196"/>
      <c r="E455" s="196"/>
    </row>
    <row r="456" spans="1:5" x14ac:dyDescent="0.25">
      <c r="A456" s="221"/>
      <c r="B456" s="196"/>
      <c r="C456" s="196"/>
      <c r="D456" s="196"/>
      <c r="E456" s="196"/>
    </row>
    <row r="457" spans="1:5" x14ac:dyDescent="0.25">
      <c r="A457" s="221"/>
      <c r="B457" s="196"/>
      <c r="C457" s="196"/>
      <c r="D457" s="196"/>
      <c r="E457" s="196"/>
    </row>
    <row r="458" spans="1:5" x14ac:dyDescent="0.25">
      <c r="A458" s="221"/>
      <c r="B458" s="196"/>
      <c r="C458" s="196"/>
      <c r="D458" s="196"/>
      <c r="E458" s="196"/>
    </row>
    <row r="459" spans="1:5" x14ac:dyDescent="0.25">
      <c r="A459" s="221"/>
      <c r="B459" s="196"/>
      <c r="C459" s="196"/>
      <c r="D459" s="196"/>
      <c r="E459" s="196"/>
    </row>
    <row r="460" spans="1:5" x14ac:dyDescent="0.25">
      <c r="A460" s="221"/>
      <c r="B460" s="196"/>
      <c r="C460" s="196"/>
      <c r="D460" s="196"/>
      <c r="E460" s="196"/>
    </row>
    <row r="461" spans="1:5" x14ac:dyDescent="0.25">
      <c r="A461" s="221"/>
      <c r="B461" s="196"/>
      <c r="C461" s="196"/>
      <c r="D461" s="196"/>
      <c r="E461" s="196"/>
    </row>
    <row r="462" spans="1:5" x14ac:dyDescent="0.25">
      <c r="A462" s="221"/>
      <c r="B462" s="196"/>
      <c r="C462" s="196"/>
      <c r="D462" s="196"/>
      <c r="E462" s="196"/>
    </row>
    <row r="463" spans="1:5" x14ac:dyDescent="0.25">
      <c r="A463" s="221"/>
      <c r="B463" s="196"/>
      <c r="C463" s="196"/>
      <c r="D463" s="196"/>
      <c r="E463" s="196"/>
    </row>
    <row r="464" spans="1:5" x14ac:dyDescent="0.25">
      <c r="A464" s="221"/>
      <c r="B464" s="196"/>
      <c r="C464" s="196"/>
      <c r="D464" s="196"/>
      <c r="E464" s="196"/>
    </row>
    <row r="465" spans="1:5" x14ac:dyDescent="0.25">
      <c r="A465" s="221"/>
      <c r="B465" s="196"/>
      <c r="C465" s="196"/>
      <c r="D465" s="196"/>
      <c r="E465" s="196"/>
    </row>
    <row r="466" spans="1:5" x14ac:dyDescent="0.25">
      <c r="A466" s="221"/>
      <c r="B466" s="196"/>
      <c r="C466" s="196"/>
      <c r="D466" s="196"/>
      <c r="E466" s="196"/>
    </row>
    <row r="467" spans="1:5" x14ac:dyDescent="0.25">
      <c r="A467" s="221"/>
      <c r="B467" s="196"/>
      <c r="C467" s="196"/>
      <c r="D467" s="196"/>
      <c r="E467" s="196"/>
    </row>
    <row r="468" spans="1:5" x14ac:dyDescent="0.25">
      <c r="A468" s="221"/>
      <c r="B468" s="196"/>
      <c r="C468" s="196"/>
      <c r="D468" s="196"/>
      <c r="E468" s="196"/>
    </row>
    <row r="469" spans="1:5" x14ac:dyDescent="0.25">
      <c r="A469" s="221"/>
      <c r="B469" s="196"/>
      <c r="C469" s="196"/>
      <c r="D469" s="196"/>
      <c r="E469" s="196"/>
    </row>
    <row r="470" spans="1:5" x14ac:dyDescent="0.25">
      <c r="A470" s="221"/>
      <c r="B470" s="196"/>
      <c r="C470" s="196"/>
      <c r="D470" s="196"/>
      <c r="E470" s="196"/>
    </row>
    <row r="471" spans="1:5" x14ac:dyDescent="0.25">
      <c r="A471" s="221"/>
      <c r="B471" s="196"/>
      <c r="C471" s="196"/>
      <c r="D471" s="196"/>
      <c r="E471" s="196"/>
    </row>
    <row r="472" spans="1:5" x14ac:dyDescent="0.25">
      <c r="A472" s="221"/>
      <c r="B472" s="196"/>
      <c r="C472" s="196"/>
      <c r="D472" s="196"/>
      <c r="E472" s="196"/>
    </row>
    <row r="473" spans="1:5" x14ac:dyDescent="0.25">
      <c r="A473" s="221"/>
      <c r="B473" s="196"/>
      <c r="C473" s="196"/>
      <c r="D473" s="196"/>
      <c r="E473" s="196"/>
    </row>
    <row r="474" spans="1:5" x14ac:dyDescent="0.25">
      <c r="A474" s="221"/>
      <c r="B474" s="196"/>
      <c r="C474" s="196"/>
      <c r="D474" s="196"/>
      <c r="E474" s="196"/>
    </row>
    <row r="475" spans="1:5" x14ac:dyDescent="0.25">
      <c r="A475" s="221"/>
      <c r="B475" s="196"/>
      <c r="C475" s="196"/>
      <c r="D475" s="196"/>
      <c r="E475" s="196"/>
    </row>
    <row r="476" spans="1:5" x14ac:dyDescent="0.25">
      <c r="A476" s="221"/>
      <c r="B476" s="196"/>
      <c r="C476" s="196"/>
      <c r="D476" s="196"/>
      <c r="E476" s="196"/>
    </row>
    <row r="477" spans="1:5" x14ac:dyDescent="0.25">
      <c r="A477" s="221"/>
      <c r="B477" s="196"/>
      <c r="C477" s="196"/>
      <c r="D477" s="196"/>
      <c r="E477" s="196"/>
    </row>
    <row r="478" spans="1:5" x14ac:dyDescent="0.25">
      <c r="A478" s="221"/>
      <c r="B478" s="196"/>
      <c r="C478" s="196"/>
      <c r="D478" s="196"/>
      <c r="E478" s="196"/>
    </row>
    <row r="479" spans="1:5" x14ac:dyDescent="0.25">
      <c r="A479" s="221"/>
      <c r="B479" s="196"/>
      <c r="C479" s="196"/>
      <c r="D479" s="196"/>
      <c r="E479" s="196"/>
    </row>
    <row r="480" spans="1:5" x14ac:dyDescent="0.25">
      <c r="A480" s="221"/>
      <c r="B480" s="196"/>
      <c r="C480" s="196"/>
      <c r="D480" s="196"/>
      <c r="E480" s="196"/>
    </row>
    <row r="481" spans="1:5" x14ac:dyDescent="0.25">
      <c r="A481" s="221"/>
      <c r="B481" s="196"/>
      <c r="C481" s="196"/>
      <c r="D481" s="196"/>
      <c r="E481" s="196"/>
    </row>
    <row r="482" spans="1:5" x14ac:dyDescent="0.25">
      <c r="A482" s="221"/>
      <c r="B482" s="196"/>
      <c r="C482" s="196"/>
      <c r="D482" s="196"/>
      <c r="E482" s="196"/>
    </row>
    <row r="483" spans="1:5" x14ac:dyDescent="0.25">
      <c r="A483" s="221"/>
      <c r="B483" s="196"/>
      <c r="C483" s="196"/>
      <c r="D483" s="196"/>
      <c r="E483" s="196"/>
    </row>
    <row r="484" spans="1:5" x14ac:dyDescent="0.25">
      <c r="A484" s="221"/>
      <c r="B484" s="196"/>
      <c r="C484" s="196"/>
      <c r="D484" s="196"/>
      <c r="E484" s="196"/>
    </row>
    <row r="485" spans="1:5" x14ac:dyDescent="0.25">
      <c r="A485" s="221"/>
      <c r="B485" s="196"/>
      <c r="C485" s="196"/>
      <c r="D485" s="196"/>
      <c r="E485" s="196"/>
    </row>
    <row r="486" spans="1:5" x14ac:dyDescent="0.25">
      <c r="A486" s="221"/>
      <c r="B486" s="196"/>
      <c r="C486" s="196"/>
      <c r="D486" s="196"/>
      <c r="E486" s="196"/>
    </row>
    <row r="487" spans="1:5" x14ac:dyDescent="0.25">
      <c r="A487" s="221"/>
      <c r="B487" s="196"/>
      <c r="C487" s="196"/>
      <c r="D487" s="196"/>
      <c r="E487" s="196"/>
    </row>
    <row r="488" spans="1:5" x14ac:dyDescent="0.25">
      <c r="A488" s="221"/>
      <c r="B488" s="196"/>
      <c r="C488" s="196"/>
      <c r="D488" s="196"/>
      <c r="E488" s="196"/>
    </row>
    <row r="489" spans="1:5" x14ac:dyDescent="0.25">
      <c r="A489" s="221"/>
      <c r="B489" s="196"/>
      <c r="C489" s="196"/>
      <c r="D489" s="196"/>
      <c r="E489" s="196"/>
    </row>
    <row r="490" spans="1:5" x14ac:dyDescent="0.25">
      <c r="A490" s="221"/>
      <c r="B490" s="196"/>
      <c r="C490" s="196"/>
      <c r="D490" s="196"/>
      <c r="E490" s="196"/>
    </row>
    <row r="491" spans="1:5" x14ac:dyDescent="0.25">
      <c r="A491" s="221"/>
      <c r="B491" s="196"/>
      <c r="C491" s="196"/>
      <c r="D491" s="196"/>
      <c r="E491" s="196"/>
    </row>
    <row r="492" spans="1:5" x14ac:dyDescent="0.25">
      <c r="A492" s="221"/>
      <c r="B492" s="196"/>
      <c r="C492" s="196"/>
      <c r="D492" s="196"/>
      <c r="E492" s="196"/>
    </row>
    <row r="493" spans="1:5" x14ac:dyDescent="0.25">
      <c r="A493" s="221"/>
      <c r="B493" s="196"/>
      <c r="C493" s="196"/>
      <c r="D493" s="196"/>
      <c r="E493" s="196"/>
    </row>
    <row r="494" spans="1:5" x14ac:dyDescent="0.25">
      <c r="A494" s="221"/>
      <c r="B494" s="196"/>
      <c r="C494" s="196"/>
      <c r="D494" s="196"/>
      <c r="E494" s="196"/>
    </row>
    <row r="495" spans="1:5" x14ac:dyDescent="0.25">
      <c r="A495" s="221"/>
      <c r="B495" s="196"/>
      <c r="C495" s="196"/>
      <c r="D495" s="196"/>
      <c r="E495" s="196"/>
    </row>
    <row r="496" spans="1:5" x14ac:dyDescent="0.25">
      <c r="A496" s="221"/>
      <c r="B496" s="196"/>
      <c r="C496" s="196"/>
      <c r="D496" s="196"/>
      <c r="E496" s="196"/>
    </row>
    <row r="497" spans="1:5" x14ac:dyDescent="0.25">
      <c r="A497" s="221"/>
      <c r="B497" s="196"/>
      <c r="C497" s="196"/>
      <c r="D497" s="196"/>
      <c r="E497" s="196"/>
    </row>
    <row r="498" spans="1:5" x14ac:dyDescent="0.25">
      <c r="A498" s="221"/>
      <c r="B498" s="196"/>
      <c r="C498" s="196"/>
      <c r="D498" s="196"/>
      <c r="E498" s="196"/>
    </row>
    <row r="499" spans="1:5" x14ac:dyDescent="0.25">
      <c r="A499" s="221"/>
      <c r="B499" s="196"/>
      <c r="C499" s="196"/>
      <c r="D499" s="196"/>
      <c r="E499" s="196"/>
    </row>
    <row r="500" spans="1:5" x14ac:dyDescent="0.25">
      <c r="A500" s="221"/>
      <c r="B500" s="196"/>
      <c r="C500" s="196"/>
      <c r="D500" s="196"/>
      <c r="E500" s="196"/>
    </row>
    <row r="501" spans="1:5" x14ac:dyDescent="0.25">
      <c r="A501" s="221"/>
      <c r="B501" s="196"/>
      <c r="C501" s="196"/>
      <c r="D501" s="196"/>
      <c r="E501" s="196"/>
    </row>
    <row r="502" spans="1:5" x14ac:dyDescent="0.25">
      <c r="A502" s="221"/>
      <c r="B502" s="196"/>
      <c r="C502" s="196"/>
      <c r="D502" s="196"/>
      <c r="E502" s="196"/>
    </row>
    <row r="503" spans="1:5" x14ac:dyDescent="0.25">
      <c r="A503" s="221"/>
      <c r="B503" s="196"/>
      <c r="C503" s="196"/>
      <c r="D503" s="196"/>
      <c r="E503" s="196"/>
    </row>
    <row r="504" spans="1:5" x14ac:dyDescent="0.25">
      <c r="A504" s="221"/>
      <c r="B504" s="196"/>
      <c r="C504" s="196"/>
      <c r="D504" s="196"/>
      <c r="E504" s="196"/>
    </row>
    <row r="505" spans="1:5" x14ac:dyDescent="0.25">
      <c r="A505" s="221"/>
      <c r="B505" s="196"/>
      <c r="C505" s="196"/>
      <c r="D505" s="196"/>
      <c r="E505" s="196"/>
    </row>
    <row r="506" spans="1:5" x14ac:dyDescent="0.25">
      <c r="A506" s="221"/>
      <c r="B506" s="196"/>
      <c r="C506" s="196"/>
      <c r="D506" s="196"/>
      <c r="E506" s="196"/>
    </row>
    <row r="507" spans="1:5" x14ac:dyDescent="0.25">
      <c r="A507" s="221"/>
      <c r="B507" s="196"/>
      <c r="C507" s="196"/>
      <c r="D507" s="196"/>
      <c r="E507" s="196"/>
    </row>
    <row r="508" spans="1:5" x14ac:dyDescent="0.25">
      <c r="A508" s="221"/>
      <c r="B508" s="196"/>
      <c r="C508" s="196"/>
      <c r="D508" s="196"/>
      <c r="E508" s="196"/>
    </row>
    <row r="509" spans="1:5" x14ac:dyDescent="0.25">
      <c r="A509" s="221"/>
      <c r="B509" s="196"/>
      <c r="C509" s="196"/>
      <c r="D509" s="196"/>
      <c r="E509" s="196"/>
    </row>
    <row r="510" spans="1:5" x14ac:dyDescent="0.25">
      <c r="A510" s="221"/>
      <c r="B510" s="196"/>
      <c r="C510" s="196"/>
      <c r="D510" s="196"/>
      <c r="E510" s="196"/>
    </row>
    <row r="511" spans="1:5" x14ac:dyDescent="0.25">
      <c r="A511" s="221"/>
      <c r="B511" s="196"/>
      <c r="C511" s="196"/>
      <c r="D511" s="196"/>
      <c r="E511" s="196"/>
    </row>
    <row r="512" spans="1:5" x14ac:dyDescent="0.25">
      <c r="A512" s="221"/>
      <c r="B512" s="196"/>
      <c r="C512" s="196"/>
      <c r="D512" s="196"/>
      <c r="E512" s="196"/>
    </row>
    <row r="513" spans="1:5" x14ac:dyDescent="0.25">
      <c r="A513" s="221"/>
      <c r="B513" s="196"/>
      <c r="C513" s="196"/>
      <c r="D513" s="196"/>
      <c r="E513" s="196"/>
    </row>
    <row r="514" spans="1:5" x14ac:dyDescent="0.25">
      <c r="A514" s="221"/>
      <c r="B514" s="196"/>
      <c r="C514" s="196"/>
      <c r="D514" s="196"/>
      <c r="E514" s="196"/>
    </row>
    <row r="515" spans="1:5" x14ac:dyDescent="0.25">
      <c r="A515" s="221"/>
      <c r="B515" s="196"/>
      <c r="C515" s="196"/>
      <c r="D515" s="196"/>
      <c r="E515" s="196"/>
    </row>
    <row r="516" spans="1:5" x14ac:dyDescent="0.25">
      <c r="A516" s="221"/>
      <c r="B516" s="196"/>
      <c r="C516" s="196"/>
      <c r="D516" s="196"/>
      <c r="E516" s="196"/>
    </row>
    <row r="517" spans="1:5" x14ac:dyDescent="0.25">
      <c r="A517" s="221"/>
      <c r="B517" s="196"/>
      <c r="C517" s="196"/>
      <c r="D517" s="196"/>
      <c r="E517" s="196"/>
    </row>
    <row r="518" spans="1:5" x14ac:dyDescent="0.25">
      <c r="A518" s="221"/>
      <c r="B518" s="196"/>
      <c r="C518" s="196"/>
      <c r="D518" s="196"/>
      <c r="E518" s="196"/>
    </row>
    <row r="519" spans="1:5" x14ac:dyDescent="0.25">
      <c r="A519" s="221"/>
      <c r="B519" s="196"/>
      <c r="C519" s="196"/>
      <c r="D519" s="196"/>
      <c r="E519" s="196"/>
    </row>
    <row r="520" spans="1:5" x14ac:dyDescent="0.25">
      <c r="A520" s="221"/>
      <c r="B520" s="196"/>
      <c r="C520" s="196"/>
      <c r="D520" s="196"/>
      <c r="E520" s="196"/>
    </row>
    <row r="521" spans="1:5" x14ac:dyDescent="0.25">
      <c r="A521" s="221"/>
      <c r="B521" s="196"/>
      <c r="C521" s="196"/>
      <c r="D521" s="196"/>
      <c r="E521" s="196"/>
    </row>
    <row r="522" spans="1:5" x14ac:dyDescent="0.25">
      <c r="A522" s="221"/>
      <c r="B522" s="196"/>
      <c r="C522" s="196"/>
      <c r="D522" s="196"/>
      <c r="E522" s="196"/>
    </row>
    <row r="523" spans="1:5" x14ac:dyDescent="0.25">
      <c r="A523" s="221"/>
      <c r="B523" s="196"/>
      <c r="C523" s="196"/>
      <c r="D523" s="196"/>
      <c r="E523" s="196"/>
    </row>
    <row r="524" spans="1:5" x14ac:dyDescent="0.25">
      <c r="A524" s="221"/>
      <c r="B524" s="196"/>
      <c r="C524" s="196"/>
      <c r="D524" s="196"/>
      <c r="E524" s="196"/>
    </row>
    <row r="525" spans="1:5" x14ac:dyDescent="0.25">
      <c r="A525" s="221"/>
      <c r="B525" s="196"/>
      <c r="C525" s="196"/>
      <c r="D525" s="196"/>
      <c r="E525" s="196"/>
    </row>
    <row r="526" spans="1:5" x14ac:dyDescent="0.25">
      <c r="A526" s="221"/>
      <c r="B526" s="196"/>
      <c r="C526" s="196"/>
      <c r="D526" s="196"/>
      <c r="E526" s="196"/>
    </row>
    <row r="527" spans="1:5" x14ac:dyDescent="0.25">
      <c r="A527" s="221"/>
      <c r="B527" s="196"/>
      <c r="C527" s="196"/>
      <c r="D527" s="196"/>
      <c r="E527" s="196"/>
    </row>
    <row r="528" spans="1:5" x14ac:dyDescent="0.25">
      <c r="A528" s="221"/>
      <c r="B528" s="196"/>
      <c r="C528" s="196"/>
      <c r="D528" s="196"/>
      <c r="E528" s="196"/>
    </row>
    <row r="529" spans="1:5" x14ac:dyDescent="0.25">
      <c r="A529" s="221"/>
      <c r="B529" s="196"/>
      <c r="C529" s="196"/>
      <c r="D529" s="196"/>
      <c r="E529" s="196"/>
    </row>
    <row r="530" spans="1:5" x14ac:dyDescent="0.25">
      <c r="A530" s="221"/>
      <c r="B530" s="196"/>
      <c r="C530" s="196"/>
      <c r="D530" s="196"/>
      <c r="E530" s="196"/>
    </row>
    <row r="531" spans="1:5" x14ac:dyDescent="0.25">
      <c r="A531" s="221"/>
      <c r="B531" s="196"/>
      <c r="C531" s="196"/>
      <c r="D531" s="196"/>
      <c r="E531" s="196"/>
    </row>
    <row r="532" spans="1:5" x14ac:dyDescent="0.25">
      <c r="A532" s="221"/>
      <c r="B532" s="196"/>
      <c r="C532" s="196"/>
      <c r="D532" s="196"/>
      <c r="E532" s="196"/>
    </row>
    <row r="533" spans="1:5" x14ac:dyDescent="0.25">
      <c r="A533" s="221"/>
      <c r="B533" s="196"/>
      <c r="C533" s="196"/>
      <c r="D533" s="196"/>
      <c r="E533" s="196"/>
    </row>
    <row r="534" spans="1:5" x14ac:dyDescent="0.25">
      <c r="A534" s="221"/>
      <c r="B534" s="196"/>
      <c r="C534" s="196"/>
      <c r="D534" s="196"/>
      <c r="E534" s="196"/>
    </row>
    <row r="535" spans="1:5" x14ac:dyDescent="0.25">
      <c r="A535" s="221"/>
      <c r="B535" s="196"/>
      <c r="C535" s="196"/>
      <c r="D535" s="196"/>
      <c r="E535" s="196"/>
    </row>
    <row r="536" spans="1:5" x14ac:dyDescent="0.25">
      <c r="A536" s="221"/>
      <c r="B536" s="196"/>
      <c r="C536" s="196"/>
      <c r="D536" s="196"/>
      <c r="E536" s="196"/>
    </row>
    <row r="537" spans="1:5" x14ac:dyDescent="0.25">
      <c r="A537" s="221"/>
      <c r="B537" s="196"/>
      <c r="C537" s="196"/>
      <c r="D537" s="196"/>
      <c r="E537" s="196"/>
    </row>
    <row r="538" spans="1:5" x14ac:dyDescent="0.25">
      <c r="A538" s="221"/>
      <c r="B538" s="196"/>
      <c r="C538" s="196"/>
      <c r="D538" s="196"/>
      <c r="E538" s="196"/>
    </row>
    <row r="539" spans="1:5" x14ac:dyDescent="0.25">
      <c r="A539" s="221"/>
      <c r="B539" s="196"/>
      <c r="C539" s="196"/>
      <c r="D539" s="196"/>
      <c r="E539" s="196"/>
    </row>
    <row r="540" spans="1:5" x14ac:dyDescent="0.25">
      <c r="A540" s="221"/>
      <c r="B540" s="196"/>
      <c r="C540" s="196"/>
      <c r="D540" s="196"/>
      <c r="E540" s="196"/>
    </row>
    <row r="541" spans="1:5" x14ac:dyDescent="0.25">
      <c r="A541" s="221"/>
      <c r="B541" s="196"/>
      <c r="C541" s="196"/>
      <c r="D541" s="196"/>
      <c r="E541" s="196"/>
    </row>
    <row r="542" spans="1:5" x14ac:dyDescent="0.25">
      <c r="A542" s="221"/>
      <c r="B542" s="196"/>
      <c r="C542" s="196"/>
      <c r="D542" s="196"/>
      <c r="E542" s="196"/>
    </row>
    <row r="543" spans="1:5" x14ac:dyDescent="0.25">
      <c r="A543" s="221"/>
      <c r="B543" s="196"/>
      <c r="C543" s="196"/>
      <c r="D543" s="196"/>
      <c r="E543" s="196"/>
    </row>
    <row r="544" spans="1:5" x14ac:dyDescent="0.25">
      <c r="A544" s="221"/>
      <c r="B544" s="196"/>
      <c r="C544" s="196"/>
      <c r="D544" s="196"/>
      <c r="E544" s="196"/>
    </row>
    <row r="545" spans="1:5" x14ac:dyDescent="0.25">
      <c r="A545" s="221"/>
      <c r="B545" s="196"/>
      <c r="C545" s="196"/>
      <c r="D545" s="196"/>
      <c r="E545" s="196"/>
    </row>
    <row r="546" spans="1:5" x14ac:dyDescent="0.25">
      <c r="A546" s="221"/>
      <c r="B546" s="196"/>
      <c r="C546" s="196"/>
      <c r="D546" s="196"/>
      <c r="E546" s="196"/>
    </row>
    <row r="547" spans="1:5" x14ac:dyDescent="0.25">
      <c r="A547" s="221"/>
      <c r="B547" s="196"/>
      <c r="C547" s="196"/>
      <c r="D547" s="196"/>
      <c r="E547" s="196"/>
    </row>
    <row r="548" spans="1:5" x14ac:dyDescent="0.25">
      <c r="A548" s="221"/>
      <c r="B548" s="196"/>
      <c r="C548" s="196"/>
      <c r="D548" s="196"/>
      <c r="E548" s="196"/>
    </row>
    <row r="549" spans="1:5" x14ac:dyDescent="0.25">
      <c r="A549" s="221"/>
      <c r="B549" s="196"/>
      <c r="C549" s="196"/>
      <c r="D549" s="196"/>
      <c r="E549" s="196"/>
    </row>
    <row r="550" spans="1:5" x14ac:dyDescent="0.25">
      <c r="A550" s="221"/>
      <c r="B550" s="196"/>
      <c r="C550" s="196"/>
      <c r="D550" s="196"/>
      <c r="E550" s="196"/>
    </row>
    <row r="551" spans="1:5" x14ac:dyDescent="0.25">
      <c r="A551" s="221"/>
      <c r="B551" s="196"/>
      <c r="C551" s="196"/>
      <c r="D551" s="196"/>
      <c r="E551" s="196"/>
    </row>
    <row r="552" spans="1:5" x14ac:dyDescent="0.25">
      <c r="A552" s="221"/>
      <c r="B552" s="196"/>
      <c r="C552" s="196"/>
      <c r="D552" s="196"/>
      <c r="E552" s="196"/>
    </row>
    <row r="553" spans="1:5" x14ac:dyDescent="0.25">
      <c r="A553" s="221"/>
      <c r="B553" s="196"/>
      <c r="C553" s="196"/>
      <c r="D553" s="196"/>
      <c r="E553" s="196"/>
    </row>
    <row r="554" spans="1:5" x14ac:dyDescent="0.25">
      <c r="A554" s="221"/>
      <c r="B554" s="196"/>
      <c r="C554" s="196"/>
      <c r="D554" s="196"/>
      <c r="E554" s="196"/>
    </row>
    <row r="555" spans="1:5" x14ac:dyDescent="0.25">
      <c r="A555" s="221"/>
      <c r="B555" s="196"/>
      <c r="C555" s="196"/>
      <c r="D555" s="196"/>
      <c r="E555" s="196"/>
    </row>
    <row r="556" spans="1:5" x14ac:dyDescent="0.25">
      <c r="A556" s="221"/>
      <c r="B556" s="196"/>
      <c r="C556" s="196"/>
      <c r="D556" s="196"/>
      <c r="E556" s="196"/>
    </row>
    <row r="557" spans="1:5" x14ac:dyDescent="0.25">
      <c r="A557" s="221"/>
      <c r="B557" s="196"/>
      <c r="C557" s="196"/>
      <c r="D557" s="196"/>
      <c r="E557" s="196"/>
    </row>
    <row r="558" spans="1:5" x14ac:dyDescent="0.25">
      <c r="A558" s="221"/>
      <c r="B558" s="196"/>
      <c r="C558" s="196"/>
      <c r="D558" s="196"/>
      <c r="E558" s="196"/>
    </row>
    <row r="559" spans="1:5" x14ac:dyDescent="0.25">
      <c r="A559" s="221"/>
      <c r="B559" s="196"/>
      <c r="C559" s="196"/>
      <c r="D559" s="196"/>
      <c r="E559" s="196"/>
    </row>
    <row r="560" spans="1:5" x14ac:dyDescent="0.25">
      <c r="A560" s="221"/>
      <c r="B560" s="196"/>
      <c r="C560" s="196"/>
      <c r="D560" s="196"/>
      <c r="E560" s="196"/>
    </row>
    <row r="561" spans="1:5" x14ac:dyDescent="0.25">
      <c r="A561" s="221"/>
      <c r="B561" s="196"/>
      <c r="C561" s="196"/>
      <c r="D561" s="196"/>
      <c r="E561" s="196"/>
    </row>
    <row r="562" spans="1:5" x14ac:dyDescent="0.25">
      <c r="A562" s="221"/>
      <c r="B562" s="196"/>
      <c r="C562" s="196"/>
      <c r="D562" s="196"/>
      <c r="E562" s="196"/>
    </row>
    <row r="563" spans="1:5" x14ac:dyDescent="0.25">
      <c r="A563" s="221"/>
      <c r="B563" s="196"/>
      <c r="C563" s="196"/>
      <c r="D563" s="196"/>
      <c r="E563" s="196"/>
    </row>
    <row r="564" spans="1:5" x14ac:dyDescent="0.25">
      <c r="A564" s="221"/>
      <c r="B564" s="196"/>
      <c r="C564" s="196"/>
      <c r="D564" s="196"/>
      <c r="E564" s="196"/>
    </row>
    <row r="565" spans="1:5" x14ac:dyDescent="0.25">
      <c r="A565" s="221"/>
      <c r="B565" s="196"/>
      <c r="C565" s="196"/>
      <c r="D565" s="196"/>
      <c r="E565" s="196"/>
    </row>
    <row r="566" spans="1:5" x14ac:dyDescent="0.25">
      <c r="A566" s="221"/>
      <c r="B566" s="196"/>
      <c r="C566" s="196"/>
      <c r="D566" s="196"/>
      <c r="E566" s="196"/>
    </row>
    <row r="567" spans="1:5" x14ac:dyDescent="0.25">
      <c r="A567" s="221"/>
      <c r="B567" s="196"/>
      <c r="C567" s="196"/>
      <c r="D567" s="196"/>
      <c r="E567" s="196"/>
    </row>
    <row r="568" spans="1:5" x14ac:dyDescent="0.25">
      <c r="A568" s="221"/>
      <c r="B568" s="196"/>
      <c r="C568" s="196"/>
      <c r="D568" s="196"/>
      <c r="E568" s="196"/>
    </row>
    <row r="569" spans="1:5" x14ac:dyDescent="0.25">
      <c r="A569" s="221"/>
      <c r="B569" s="196"/>
      <c r="C569" s="196"/>
      <c r="D569" s="196"/>
      <c r="E569" s="196"/>
    </row>
    <row r="570" spans="1:5" x14ac:dyDescent="0.25">
      <c r="A570" s="221"/>
      <c r="B570" s="196"/>
      <c r="C570" s="196"/>
      <c r="D570" s="196"/>
      <c r="E570" s="196"/>
    </row>
    <row r="571" spans="1:5" x14ac:dyDescent="0.25">
      <c r="A571" s="221"/>
      <c r="B571" s="196"/>
      <c r="C571" s="196"/>
      <c r="D571" s="196"/>
      <c r="E571" s="196"/>
    </row>
    <row r="572" spans="1:5" x14ac:dyDescent="0.25">
      <c r="A572" s="221"/>
      <c r="B572" s="196"/>
      <c r="C572" s="196"/>
      <c r="D572" s="196"/>
      <c r="E572" s="196"/>
    </row>
    <row r="573" spans="1:5" x14ac:dyDescent="0.25">
      <c r="A573" s="221"/>
      <c r="B573" s="196"/>
      <c r="C573" s="196"/>
      <c r="D573" s="196"/>
      <c r="E573" s="196"/>
    </row>
    <row r="574" spans="1:5" x14ac:dyDescent="0.25">
      <c r="A574" s="221"/>
      <c r="B574" s="196"/>
      <c r="C574" s="196"/>
      <c r="D574" s="196"/>
      <c r="E574" s="196"/>
    </row>
    <row r="575" spans="1:5" x14ac:dyDescent="0.25">
      <c r="A575" s="221"/>
      <c r="B575" s="196"/>
      <c r="C575" s="196"/>
      <c r="D575" s="196"/>
      <c r="E575" s="196"/>
    </row>
    <row r="576" spans="1:5" x14ac:dyDescent="0.25">
      <c r="A576" s="221"/>
      <c r="B576" s="196"/>
      <c r="C576" s="196"/>
      <c r="D576" s="196"/>
      <c r="E576" s="196"/>
    </row>
    <row r="577" spans="1:5" x14ac:dyDescent="0.25">
      <c r="A577" s="221"/>
      <c r="B577" s="196"/>
      <c r="C577" s="196"/>
      <c r="D577" s="196"/>
      <c r="E577" s="196"/>
    </row>
    <row r="578" spans="1:5" x14ac:dyDescent="0.25">
      <c r="A578" s="221"/>
      <c r="B578" s="196"/>
      <c r="C578" s="196"/>
      <c r="D578" s="196"/>
      <c r="E578" s="196"/>
    </row>
    <row r="579" spans="1:5" x14ac:dyDescent="0.25">
      <c r="A579" s="221"/>
      <c r="B579" s="196"/>
      <c r="C579" s="196"/>
      <c r="D579" s="196"/>
      <c r="E579" s="196"/>
    </row>
    <row r="580" spans="1:5" x14ac:dyDescent="0.25">
      <c r="A580" s="221"/>
      <c r="B580" s="196"/>
      <c r="C580" s="196"/>
      <c r="D580" s="196"/>
      <c r="E580" s="196"/>
    </row>
    <row r="581" spans="1:5" x14ac:dyDescent="0.25">
      <c r="A581" s="221"/>
      <c r="B581" s="196"/>
      <c r="C581" s="196"/>
      <c r="D581" s="196"/>
      <c r="E581" s="196"/>
    </row>
    <row r="582" spans="1:5" x14ac:dyDescent="0.25">
      <c r="A582" s="221"/>
      <c r="B582" s="196"/>
      <c r="C582" s="196"/>
      <c r="D582" s="196"/>
      <c r="E582" s="196"/>
    </row>
    <row r="583" spans="1:5" x14ac:dyDescent="0.25">
      <c r="A583" s="221"/>
      <c r="B583" s="196"/>
      <c r="C583" s="196"/>
      <c r="D583" s="196"/>
      <c r="E583" s="196"/>
    </row>
    <row r="584" spans="1:5" x14ac:dyDescent="0.25">
      <c r="A584" s="221"/>
      <c r="B584" s="196"/>
      <c r="C584" s="196"/>
      <c r="D584" s="196"/>
      <c r="E584" s="196"/>
    </row>
    <row r="585" spans="1:5" x14ac:dyDescent="0.25">
      <c r="A585" s="221"/>
      <c r="B585" s="196"/>
      <c r="C585" s="196"/>
      <c r="D585" s="196"/>
      <c r="E585" s="196"/>
    </row>
    <row r="586" spans="1:5" x14ac:dyDescent="0.25">
      <c r="A586" s="221"/>
      <c r="B586" s="196"/>
      <c r="C586" s="196"/>
      <c r="D586" s="196"/>
      <c r="E586" s="196"/>
    </row>
    <row r="587" spans="1:5" x14ac:dyDescent="0.25">
      <c r="A587" s="221"/>
      <c r="B587" s="196"/>
      <c r="C587" s="196"/>
      <c r="D587" s="196"/>
      <c r="E587" s="196"/>
    </row>
    <row r="588" spans="1:5" x14ac:dyDescent="0.25">
      <c r="A588" s="221"/>
      <c r="B588" s="196"/>
      <c r="C588" s="196"/>
      <c r="D588" s="196"/>
      <c r="E588" s="196"/>
    </row>
    <row r="589" spans="1:5" x14ac:dyDescent="0.25">
      <c r="A589" s="221"/>
      <c r="B589" s="196"/>
      <c r="C589" s="196"/>
      <c r="D589" s="196"/>
      <c r="E589" s="196"/>
    </row>
    <row r="590" spans="1:5" x14ac:dyDescent="0.25">
      <c r="A590" s="221"/>
      <c r="B590" s="196"/>
      <c r="C590" s="196"/>
      <c r="D590" s="196"/>
      <c r="E590" s="196"/>
    </row>
    <row r="591" spans="1:5" x14ac:dyDescent="0.25">
      <c r="A591" s="221"/>
      <c r="B591" s="196"/>
      <c r="C591" s="196"/>
      <c r="D591" s="196"/>
      <c r="E591" s="196"/>
    </row>
    <row r="592" spans="1:5" x14ac:dyDescent="0.25">
      <c r="A592" s="221"/>
      <c r="B592" s="196"/>
      <c r="C592" s="196"/>
      <c r="D592" s="196"/>
      <c r="E592" s="196"/>
    </row>
    <row r="593" spans="1:5" x14ac:dyDescent="0.25">
      <c r="A593" s="221"/>
      <c r="B593" s="196"/>
      <c r="C593" s="196"/>
      <c r="D593" s="196"/>
      <c r="E593" s="196"/>
    </row>
    <row r="594" spans="1:5" x14ac:dyDescent="0.25">
      <c r="A594" s="221"/>
      <c r="B594" s="196"/>
      <c r="C594" s="196"/>
      <c r="D594" s="196"/>
      <c r="E594" s="196"/>
    </row>
    <row r="595" spans="1:5" x14ac:dyDescent="0.25">
      <c r="A595" s="221"/>
      <c r="B595" s="196"/>
      <c r="C595" s="196"/>
      <c r="D595" s="196"/>
      <c r="E595" s="196"/>
    </row>
    <row r="596" spans="1:5" x14ac:dyDescent="0.25">
      <c r="A596" s="221"/>
      <c r="B596" s="196"/>
      <c r="C596" s="196"/>
      <c r="D596" s="196"/>
      <c r="E596" s="196"/>
    </row>
    <row r="597" spans="1:5" x14ac:dyDescent="0.25">
      <c r="A597" s="221"/>
      <c r="B597" s="196"/>
      <c r="C597" s="196"/>
      <c r="D597" s="196"/>
      <c r="E597" s="196"/>
    </row>
    <row r="598" spans="1:5" x14ac:dyDescent="0.25">
      <c r="A598" s="221"/>
      <c r="B598" s="196"/>
      <c r="C598" s="196"/>
      <c r="D598" s="196"/>
      <c r="E598" s="196"/>
    </row>
    <row r="599" spans="1:5" x14ac:dyDescent="0.25">
      <c r="A599" s="221"/>
      <c r="B599" s="196"/>
      <c r="C599" s="196"/>
      <c r="D599" s="196"/>
      <c r="E599" s="196"/>
    </row>
    <row r="600" spans="1:5" x14ac:dyDescent="0.25">
      <c r="A600" s="221"/>
      <c r="B600" s="196"/>
      <c r="C600" s="196"/>
      <c r="D600" s="196"/>
      <c r="E600" s="196"/>
    </row>
    <row r="601" spans="1:5" x14ac:dyDescent="0.25">
      <c r="A601" s="221"/>
      <c r="B601" s="196"/>
      <c r="C601" s="196"/>
      <c r="D601" s="196"/>
      <c r="E601" s="196"/>
    </row>
    <row r="602" spans="1:5" x14ac:dyDescent="0.25">
      <c r="A602" s="221"/>
      <c r="B602" s="196"/>
      <c r="C602" s="196"/>
      <c r="D602" s="196"/>
      <c r="E602" s="196"/>
    </row>
    <row r="603" spans="1:5" x14ac:dyDescent="0.25">
      <c r="A603" s="221"/>
      <c r="B603" s="196"/>
      <c r="C603" s="196"/>
      <c r="D603" s="196"/>
      <c r="E603" s="196"/>
    </row>
    <row r="604" spans="1:5" x14ac:dyDescent="0.25">
      <c r="A604" s="221"/>
      <c r="B604" s="196"/>
      <c r="C604" s="196"/>
      <c r="D604" s="196"/>
      <c r="E604" s="196"/>
    </row>
    <row r="605" spans="1:5" x14ac:dyDescent="0.25">
      <c r="A605" s="221"/>
      <c r="B605" s="196"/>
      <c r="C605" s="196"/>
      <c r="D605" s="196"/>
      <c r="E605" s="196"/>
    </row>
    <row r="606" spans="1:5" x14ac:dyDescent="0.25">
      <c r="A606" s="221"/>
      <c r="B606" s="196"/>
      <c r="C606" s="196"/>
      <c r="D606" s="196"/>
      <c r="E606" s="196"/>
    </row>
    <row r="607" spans="1:5" x14ac:dyDescent="0.25">
      <c r="A607" s="221"/>
      <c r="B607" s="196"/>
      <c r="C607" s="196"/>
      <c r="D607" s="196"/>
      <c r="E607" s="196"/>
    </row>
    <row r="608" spans="1:5" x14ac:dyDescent="0.25">
      <c r="A608" s="221"/>
      <c r="B608" s="196"/>
      <c r="C608" s="196"/>
      <c r="D608" s="196"/>
      <c r="E608" s="196"/>
    </row>
    <row r="609" spans="1:5" x14ac:dyDescent="0.25">
      <c r="A609" s="221"/>
      <c r="B609" s="196"/>
      <c r="C609" s="196"/>
      <c r="D609" s="196"/>
      <c r="E609" s="196"/>
    </row>
    <row r="610" spans="1:5" x14ac:dyDescent="0.25">
      <c r="A610" s="221"/>
      <c r="B610" s="196"/>
      <c r="C610" s="196"/>
      <c r="D610" s="196"/>
      <c r="E610" s="196"/>
    </row>
    <row r="611" spans="1:5" x14ac:dyDescent="0.25">
      <c r="A611" s="221"/>
      <c r="B611" s="196"/>
      <c r="C611" s="196"/>
      <c r="D611" s="196"/>
      <c r="E611" s="196"/>
    </row>
    <row r="612" spans="1:5" x14ac:dyDescent="0.25">
      <c r="A612" s="221"/>
      <c r="B612" s="196"/>
      <c r="C612" s="196"/>
      <c r="D612" s="196"/>
      <c r="E612" s="196"/>
    </row>
    <row r="613" spans="1:5" x14ac:dyDescent="0.25">
      <c r="A613" s="221"/>
      <c r="B613" s="196"/>
      <c r="C613" s="196"/>
      <c r="D613" s="196"/>
      <c r="E613" s="196"/>
    </row>
    <row r="614" spans="1:5" x14ac:dyDescent="0.25">
      <c r="A614" s="221"/>
      <c r="B614" s="196"/>
      <c r="C614" s="196"/>
      <c r="D614" s="196"/>
      <c r="E614" s="196"/>
    </row>
    <row r="615" spans="1:5" x14ac:dyDescent="0.25">
      <c r="A615" s="221"/>
      <c r="B615" s="196"/>
      <c r="C615" s="196"/>
      <c r="D615" s="196"/>
      <c r="E615" s="196"/>
    </row>
    <row r="616" spans="1:5" x14ac:dyDescent="0.25">
      <c r="A616" s="221"/>
      <c r="B616" s="196"/>
      <c r="C616" s="196"/>
      <c r="D616" s="196"/>
      <c r="E616" s="196"/>
    </row>
    <row r="617" spans="1:5" x14ac:dyDescent="0.25">
      <c r="A617" s="221"/>
      <c r="B617" s="196"/>
      <c r="C617" s="196"/>
      <c r="D617" s="196"/>
      <c r="E617" s="196"/>
    </row>
    <row r="618" spans="1:5" x14ac:dyDescent="0.25">
      <c r="A618" s="221"/>
      <c r="B618" s="196"/>
      <c r="C618" s="196"/>
      <c r="D618" s="196"/>
      <c r="E618" s="196"/>
    </row>
    <row r="619" spans="1:5" x14ac:dyDescent="0.25">
      <c r="A619" s="221"/>
      <c r="B619" s="196"/>
      <c r="C619" s="196"/>
      <c r="D619" s="196"/>
      <c r="E619" s="196"/>
    </row>
    <row r="620" spans="1:5" x14ac:dyDescent="0.25">
      <c r="A620" s="221"/>
      <c r="B620" s="196"/>
      <c r="C620" s="196"/>
      <c r="D620" s="196"/>
      <c r="E620" s="196"/>
    </row>
    <row r="621" spans="1:5" x14ac:dyDescent="0.25">
      <c r="A621" s="221"/>
      <c r="B621" s="196"/>
      <c r="C621" s="196"/>
      <c r="D621" s="196"/>
      <c r="E621" s="196"/>
    </row>
    <row r="622" spans="1:5" x14ac:dyDescent="0.25">
      <c r="A622" s="221"/>
      <c r="B622" s="196"/>
      <c r="C622" s="196"/>
      <c r="D622" s="196"/>
      <c r="E622" s="196"/>
    </row>
    <row r="623" spans="1:5" x14ac:dyDescent="0.25">
      <c r="A623" s="221"/>
      <c r="B623" s="196"/>
      <c r="C623" s="196"/>
      <c r="D623" s="196"/>
      <c r="E623" s="196"/>
    </row>
    <row r="624" spans="1:5" x14ac:dyDescent="0.25">
      <c r="A624" s="221"/>
      <c r="B624" s="196"/>
      <c r="C624" s="196"/>
      <c r="D624" s="196"/>
      <c r="E624" s="196"/>
    </row>
    <row r="625" spans="1:5" x14ac:dyDescent="0.25">
      <c r="A625" s="221"/>
      <c r="B625" s="196"/>
      <c r="C625" s="196"/>
      <c r="D625" s="196"/>
      <c r="E625" s="196"/>
    </row>
    <row r="626" spans="1:5" x14ac:dyDescent="0.25">
      <c r="A626" s="221"/>
      <c r="B626" s="196"/>
      <c r="C626" s="196"/>
      <c r="D626" s="196"/>
      <c r="E626" s="196"/>
    </row>
    <row r="627" spans="1:5" x14ac:dyDescent="0.25">
      <c r="A627" s="221"/>
      <c r="B627" s="196"/>
      <c r="C627" s="196"/>
      <c r="D627" s="196"/>
      <c r="E627" s="196"/>
    </row>
    <row r="628" spans="1:5" x14ac:dyDescent="0.25">
      <c r="A628" s="221"/>
      <c r="B628" s="196"/>
      <c r="C628" s="196"/>
      <c r="D628" s="196"/>
      <c r="E628" s="196"/>
    </row>
    <row r="629" spans="1:5" x14ac:dyDescent="0.25">
      <c r="A629" s="221"/>
      <c r="B629" s="196"/>
      <c r="C629" s="196"/>
      <c r="D629" s="196"/>
      <c r="E629" s="196"/>
    </row>
    <row r="630" spans="1:5" x14ac:dyDescent="0.25">
      <c r="A630" s="221"/>
      <c r="B630" s="196"/>
      <c r="C630" s="196"/>
      <c r="D630" s="196"/>
      <c r="E630" s="196"/>
    </row>
    <row r="631" spans="1:5" x14ac:dyDescent="0.25">
      <c r="A631" s="221"/>
      <c r="B631" s="196"/>
      <c r="C631" s="196"/>
      <c r="D631" s="196"/>
      <c r="E631" s="196"/>
    </row>
    <row r="632" spans="1:5" x14ac:dyDescent="0.25">
      <c r="A632" s="221"/>
      <c r="B632" s="196"/>
      <c r="C632" s="196"/>
      <c r="D632" s="196"/>
      <c r="E632" s="196"/>
    </row>
    <row r="633" spans="1:5" x14ac:dyDescent="0.25">
      <c r="A633" s="221"/>
      <c r="B633" s="196"/>
      <c r="C633" s="196"/>
      <c r="D633" s="196"/>
      <c r="E633" s="196"/>
    </row>
    <row r="634" spans="1:5" x14ac:dyDescent="0.25">
      <c r="A634" s="221"/>
      <c r="B634" s="196"/>
      <c r="C634" s="196"/>
      <c r="D634" s="196"/>
      <c r="E634" s="196"/>
    </row>
    <row r="635" spans="1:5" x14ac:dyDescent="0.25">
      <c r="A635" s="221"/>
      <c r="B635" s="196"/>
      <c r="C635" s="196"/>
      <c r="D635" s="196"/>
      <c r="E635" s="196"/>
    </row>
    <row r="636" spans="1:5" x14ac:dyDescent="0.25">
      <c r="A636" s="221"/>
      <c r="B636" s="196"/>
      <c r="C636" s="196"/>
      <c r="D636" s="196"/>
      <c r="E636" s="196"/>
    </row>
    <row r="637" spans="1:5" x14ac:dyDescent="0.25">
      <c r="A637" s="221"/>
      <c r="B637" s="196"/>
      <c r="C637" s="196"/>
      <c r="D637" s="196"/>
      <c r="E637" s="196"/>
    </row>
    <row r="638" spans="1:5" x14ac:dyDescent="0.25">
      <c r="A638" s="221"/>
      <c r="B638" s="196"/>
      <c r="C638" s="196"/>
      <c r="D638" s="196"/>
      <c r="E638" s="196"/>
    </row>
    <row r="639" spans="1:5" x14ac:dyDescent="0.25">
      <c r="A639" s="221"/>
      <c r="B639" s="196"/>
      <c r="C639" s="196"/>
      <c r="D639" s="196"/>
      <c r="E639" s="196"/>
    </row>
    <row r="640" spans="1:5" x14ac:dyDescent="0.25">
      <c r="A640" s="221"/>
      <c r="B640" s="196"/>
      <c r="C640" s="196"/>
      <c r="D640" s="196"/>
      <c r="E640" s="196"/>
    </row>
    <row r="641" spans="1:5" x14ac:dyDescent="0.25">
      <c r="A641" s="221"/>
      <c r="B641" s="196"/>
      <c r="C641" s="196"/>
      <c r="D641" s="196"/>
      <c r="E641" s="196"/>
    </row>
    <row r="642" spans="1:5" x14ac:dyDescent="0.25">
      <c r="A642" s="221"/>
      <c r="B642" s="196"/>
      <c r="C642" s="196"/>
      <c r="D642" s="196"/>
      <c r="E642" s="196"/>
    </row>
    <row r="643" spans="1:5" x14ac:dyDescent="0.25">
      <c r="A643" s="221"/>
      <c r="B643" s="196"/>
      <c r="C643" s="196"/>
      <c r="D643" s="196"/>
      <c r="E643" s="196"/>
    </row>
    <row r="644" spans="1:5" x14ac:dyDescent="0.25">
      <c r="A644" s="221"/>
      <c r="B644" s="196"/>
      <c r="C644" s="196"/>
      <c r="D644" s="196"/>
      <c r="E644" s="196"/>
    </row>
    <row r="645" spans="1:5" x14ac:dyDescent="0.25">
      <c r="A645" s="221"/>
      <c r="B645" s="196"/>
      <c r="C645" s="196"/>
      <c r="D645" s="196"/>
      <c r="E645" s="196"/>
    </row>
    <row r="646" spans="1:5" x14ac:dyDescent="0.25">
      <c r="A646" s="221"/>
      <c r="B646" s="196"/>
      <c r="C646" s="196"/>
      <c r="D646" s="196"/>
      <c r="E646" s="196"/>
    </row>
    <row r="647" spans="1:5" x14ac:dyDescent="0.25">
      <c r="A647" s="221"/>
      <c r="B647" s="196"/>
      <c r="C647" s="196"/>
      <c r="D647" s="196"/>
      <c r="E647" s="196"/>
    </row>
    <row r="648" spans="1:5" x14ac:dyDescent="0.25">
      <c r="A648" s="221"/>
      <c r="B648" s="196"/>
      <c r="C648" s="196"/>
      <c r="D648" s="196"/>
      <c r="E648" s="196"/>
    </row>
    <row r="649" spans="1:5" x14ac:dyDescent="0.25">
      <c r="A649" s="221"/>
      <c r="B649" s="196"/>
      <c r="C649" s="196"/>
      <c r="D649" s="196"/>
      <c r="E649" s="196"/>
    </row>
    <row r="650" spans="1:5" x14ac:dyDescent="0.25">
      <c r="A650" s="221"/>
      <c r="B650" s="196"/>
      <c r="C650" s="196"/>
      <c r="D650" s="196"/>
      <c r="E650" s="196"/>
    </row>
    <row r="651" spans="1:5" x14ac:dyDescent="0.25">
      <c r="A651" s="221"/>
      <c r="B651" s="196"/>
      <c r="C651" s="196"/>
      <c r="D651" s="196"/>
      <c r="E651" s="196"/>
    </row>
    <row r="652" spans="1:5" x14ac:dyDescent="0.25">
      <c r="A652" s="221"/>
      <c r="B652" s="196"/>
      <c r="C652" s="196"/>
      <c r="D652" s="196"/>
      <c r="E652" s="196"/>
    </row>
    <row r="653" spans="1:5" x14ac:dyDescent="0.25">
      <c r="A653" s="221"/>
      <c r="B653" s="196"/>
      <c r="C653" s="196"/>
      <c r="D653" s="196"/>
      <c r="E653" s="196"/>
    </row>
    <row r="654" spans="1:5" x14ac:dyDescent="0.25">
      <c r="A654" s="221"/>
      <c r="B654" s="196"/>
      <c r="C654" s="196"/>
      <c r="D654" s="196"/>
      <c r="E654" s="196"/>
    </row>
    <row r="655" spans="1:5" x14ac:dyDescent="0.25">
      <c r="A655" s="221"/>
      <c r="B655" s="196"/>
      <c r="C655" s="196"/>
      <c r="D655" s="196"/>
      <c r="E655" s="196"/>
    </row>
    <row r="656" spans="1:5" x14ac:dyDescent="0.25">
      <c r="A656" s="221"/>
      <c r="B656" s="196"/>
      <c r="C656" s="196"/>
      <c r="D656" s="196"/>
      <c r="E656" s="196"/>
    </row>
    <row r="657" spans="1:5" x14ac:dyDescent="0.25">
      <c r="A657" s="221"/>
      <c r="B657" s="196"/>
      <c r="C657" s="196"/>
      <c r="D657" s="196"/>
      <c r="E657" s="196"/>
    </row>
    <row r="658" spans="1:5" x14ac:dyDescent="0.25">
      <c r="A658" s="221"/>
      <c r="B658" s="196"/>
      <c r="C658" s="196"/>
      <c r="D658" s="196"/>
      <c r="E658" s="196"/>
    </row>
    <row r="659" spans="1:5" x14ac:dyDescent="0.25">
      <c r="A659" s="221"/>
      <c r="B659" s="196"/>
      <c r="C659" s="196"/>
      <c r="D659" s="196"/>
      <c r="E659" s="196"/>
    </row>
    <row r="660" spans="1:5" x14ac:dyDescent="0.25">
      <c r="A660" s="221"/>
      <c r="B660" s="196"/>
      <c r="C660" s="196"/>
      <c r="D660" s="196"/>
      <c r="E660" s="196"/>
    </row>
    <row r="661" spans="1:5" x14ac:dyDescent="0.25">
      <c r="A661" s="221"/>
      <c r="B661" s="196"/>
      <c r="C661" s="196"/>
      <c r="D661" s="196"/>
      <c r="E661" s="196"/>
    </row>
    <row r="662" spans="1:5" x14ac:dyDescent="0.25">
      <c r="A662" s="221"/>
      <c r="B662" s="196"/>
      <c r="C662" s="196"/>
      <c r="D662" s="196"/>
      <c r="E662" s="196"/>
    </row>
    <row r="663" spans="1:5" x14ac:dyDescent="0.25">
      <c r="A663" s="221"/>
      <c r="B663" s="196"/>
      <c r="C663" s="196"/>
      <c r="D663" s="196"/>
      <c r="E663" s="196"/>
    </row>
    <row r="664" spans="1:5" x14ac:dyDescent="0.25">
      <c r="A664" s="221"/>
      <c r="B664" s="196"/>
      <c r="C664" s="196"/>
      <c r="D664" s="196"/>
      <c r="E664" s="196"/>
    </row>
    <row r="665" spans="1:5" x14ac:dyDescent="0.25">
      <c r="A665" s="221"/>
      <c r="B665" s="196"/>
      <c r="C665" s="196"/>
      <c r="D665" s="196"/>
      <c r="E665" s="196"/>
    </row>
    <row r="666" spans="1:5" x14ac:dyDescent="0.25">
      <c r="A666" s="221"/>
      <c r="B666" s="196"/>
      <c r="C666" s="196"/>
      <c r="D666" s="196"/>
      <c r="E666" s="196"/>
    </row>
    <row r="667" spans="1:5" x14ac:dyDescent="0.25">
      <c r="A667" s="221"/>
      <c r="B667" s="196"/>
      <c r="C667" s="196"/>
      <c r="D667" s="196"/>
      <c r="E667" s="196"/>
    </row>
    <row r="668" spans="1:5" x14ac:dyDescent="0.25">
      <c r="A668" s="221"/>
      <c r="B668" s="196"/>
      <c r="C668" s="196"/>
      <c r="D668" s="196"/>
      <c r="E668" s="196"/>
    </row>
    <row r="669" spans="1:5" x14ac:dyDescent="0.25">
      <c r="A669" s="221"/>
      <c r="B669" s="196"/>
      <c r="C669" s="196"/>
      <c r="D669" s="196"/>
      <c r="E669" s="196"/>
    </row>
    <row r="670" spans="1:5" x14ac:dyDescent="0.25">
      <c r="A670" s="221"/>
      <c r="B670" s="196"/>
      <c r="C670" s="196"/>
      <c r="D670" s="196"/>
      <c r="E670" s="196"/>
    </row>
    <row r="671" spans="1:5" x14ac:dyDescent="0.25">
      <c r="A671" s="221"/>
      <c r="B671" s="196"/>
      <c r="C671" s="196"/>
      <c r="D671" s="196"/>
      <c r="E671" s="196"/>
    </row>
    <row r="672" spans="1:5" x14ac:dyDescent="0.25">
      <c r="A672" s="221"/>
      <c r="B672" s="196"/>
      <c r="C672" s="196"/>
      <c r="D672" s="196"/>
      <c r="E672" s="196"/>
    </row>
    <row r="673" spans="1:5" x14ac:dyDescent="0.25">
      <c r="A673" s="221"/>
      <c r="B673" s="196"/>
      <c r="C673" s="196"/>
      <c r="D673" s="196"/>
      <c r="E673" s="196"/>
    </row>
    <row r="674" spans="1:5" x14ac:dyDescent="0.25">
      <c r="A674" s="221"/>
      <c r="B674" s="196"/>
      <c r="C674" s="196"/>
      <c r="D674" s="196"/>
      <c r="E674" s="196"/>
    </row>
    <row r="675" spans="1:5" x14ac:dyDescent="0.25">
      <c r="A675" s="221"/>
      <c r="B675" s="196"/>
      <c r="C675" s="196"/>
      <c r="D675" s="196"/>
      <c r="E675" s="196"/>
    </row>
    <row r="676" spans="1:5" x14ac:dyDescent="0.25">
      <c r="A676" s="221"/>
      <c r="B676" s="196"/>
      <c r="C676" s="196"/>
      <c r="D676" s="196"/>
      <c r="E676" s="196"/>
    </row>
    <row r="677" spans="1:5" x14ac:dyDescent="0.25">
      <c r="A677" s="221"/>
      <c r="B677" s="196"/>
      <c r="C677" s="196"/>
      <c r="D677" s="196"/>
      <c r="E677" s="196"/>
    </row>
    <row r="678" spans="1:5" x14ac:dyDescent="0.25">
      <c r="A678" s="221"/>
      <c r="B678" s="196"/>
      <c r="C678" s="196"/>
      <c r="D678" s="196"/>
      <c r="E678" s="196"/>
    </row>
    <row r="679" spans="1:5" x14ac:dyDescent="0.25">
      <c r="A679" s="221"/>
      <c r="B679" s="196"/>
      <c r="C679" s="196"/>
      <c r="D679" s="196"/>
      <c r="E679" s="196"/>
    </row>
    <row r="680" spans="1:5" x14ac:dyDescent="0.25">
      <c r="A680" s="221"/>
      <c r="B680" s="196"/>
      <c r="C680" s="196"/>
      <c r="D680" s="196"/>
      <c r="E680" s="196"/>
    </row>
    <row r="681" spans="1:5" x14ac:dyDescent="0.25">
      <c r="A681" s="221"/>
      <c r="B681" s="196"/>
      <c r="C681" s="196"/>
      <c r="D681" s="196"/>
      <c r="E681" s="196"/>
    </row>
    <row r="682" spans="1:5" x14ac:dyDescent="0.25">
      <c r="A682" s="221"/>
      <c r="B682" s="196"/>
      <c r="C682" s="196"/>
      <c r="D682" s="196"/>
      <c r="E682" s="196"/>
    </row>
    <row r="683" spans="1:5" x14ac:dyDescent="0.25">
      <c r="A683" s="221"/>
      <c r="B683" s="196"/>
      <c r="C683" s="196"/>
      <c r="D683" s="196"/>
      <c r="E683" s="196"/>
    </row>
    <row r="684" spans="1:5" x14ac:dyDescent="0.25">
      <c r="A684" s="221"/>
      <c r="B684" s="196"/>
      <c r="C684" s="196"/>
      <c r="D684" s="196"/>
      <c r="E684" s="196"/>
    </row>
    <row r="685" spans="1:5" x14ac:dyDescent="0.25">
      <c r="A685" s="221"/>
      <c r="B685" s="196"/>
      <c r="C685" s="196"/>
      <c r="D685" s="196"/>
      <c r="E685" s="196"/>
    </row>
    <row r="686" spans="1:5" x14ac:dyDescent="0.25">
      <c r="A686" s="221"/>
      <c r="B686" s="196"/>
      <c r="C686" s="196"/>
      <c r="D686" s="196"/>
      <c r="E686" s="196"/>
    </row>
    <row r="687" spans="1:5" x14ac:dyDescent="0.25">
      <c r="A687" s="221"/>
      <c r="B687" s="196"/>
      <c r="C687" s="196"/>
      <c r="D687" s="196"/>
      <c r="E687" s="196"/>
    </row>
    <row r="688" spans="1:5" x14ac:dyDescent="0.25">
      <c r="A688" s="221"/>
      <c r="B688" s="196"/>
      <c r="C688" s="196"/>
      <c r="D688" s="196"/>
      <c r="E688" s="196"/>
    </row>
    <row r="689" spans="1:5" x14ac:dyDescent="0.25">
      <c r="A689" s="221"/>
      <c r="B689" s="196"/>
      <c r="C689" s="196"/>
      <c r="D689" s="196"/>
      <c r="E689" s="196"/>
    </row>
    <row r="690" spans="1:5" x14ac:dyDescent="0.25">
      <c r="A690" s="221"/>
      <c r="B690" s="196"/>
      <c r="C690" s="196"/>
      <c r="D690" s="196"/>
      <c r="E690" s="196"/>
    </row>
    <row r="691" spans="1:5" x14ac:dyDescent="0.25">
      <c r="A691" s="221"/>
      <c r="B691" s="196"/>
      <c r="C691" s="196"/>
      <c r="D691" s="196"/>
      <c r="E691" s="196"/>
    </row>
    <row r="692" spans="1:5" x14ac:dyDescent="0.25">
      <c r="A692" s="221"/>
      <c r="B692" s="196"/>
      <c r="C692" s="196"/>
      <c r="D692" s="196"/>
      <c r="E692" s="196"/>
    </row>
    <row r="693" spans="1:5" x14ac:dyDescent="0.25">
      <c r="A693" s="221"/>
      <c r="B693" s="196"/>
      <c r="C693" s="196"/>
      <c r="D693" s="196"/>
      <c r="E693" s="196"/>
    </row>
    <row r="694" spans="1:5" x14ac:dyDescent="0.25">
      <c r="A694" s="221"/>
      <c r="B694" s="196"/>
      <c r="C694" s="196"/>
      <c r="D694" s="196"/>
      <c r="E694" s="196"/>
    </row>
    <row r="695" spans="1:5" x14ac:dyDescent="0.25">
      <c r="A695" s="221"/>
      <c r="B695" s="196"/>
      <c r="C695" s="196"/>
      <c r="D695" s="196"/>
      <c r="E695" s="196"/>
    </row>
    <row r="696" spans="1:5" x14ac:dyDescent="0.25">
      <c r="A696" s="221"/>
      <c r="B696" s="196"/>
      <c r="C696" s="196"/>
      <c r="D696" s="196"/>
      <c r="E696" s="196"/>
    </row>
    <row r="697" spans="1:5" x14ac:dyDescent="0.25">
      <c r="A697" s="221"/>
      <c r="B697" s="196"/>
      <c r="C697" s="196"/>
      <c r="D697" s="196"/>
      <c r="E697" s="196"/>
    </row>
    <row r="698" spans="1:5" x14ac:dyDescent="0.25">
      <c r="A698" s="221"/>
      <c r="B698" s="196"/>
      <c r="C698" s="196"/>
      <c r="D698" s="196"/>
      <c r="E698" s="196"/>
    </row>
    <row r="699" spans="1:5" x14ac:dyDescent="0.25">
      <c r="A699" s="221"/>
      <c r="B699" s="196"/>
      <c r="C699" s="196"/>
      <c r="D699" s="196"/>
      <c r="E699" s="196"/>
    </row>
    <row r="700" spans="1:5" x14ac:dyDescent="0.25">
      <c r="A700" s="221"/>
      <c r="B700" s="196"/>
      <c r="C700" s="196"/>
      <c r="D700" s="196"/>
      <c r="E700" s="196"/>
    </row>
    <row r="701" spans="1:5" x14ac:dyDescent="0.25">
      <c r="A701" s="221"/>
      <c r="B701" s="196"/>
      <c r="C701" s="196"/>
      <c r="D701" s="196"/>
      <c r="E701" s="196"/>
    </row>
    <row r="702" spans="1:5" x14ac:dyDescent="0.25">
      <c r="A702" s="221"/>
      <c r="B702" s="196"/>
      <c r="C702" s="196"/>
      <c r="D702" s="196"/>
      <c r="E702" s="196"/>
    </row>
    <row r="703" spans="1:5" x14ac:dyDescent="0.25">
      <c r="A703" s="221"/>
      <c r="B703" s="196"/>
      <c r="C703" s="196"/>
      <c r="D703" s="196"/>
      <c r="E703" s="196"/>
    </row>
    <row r="704" spans="1:5" x14ac:dyDescent="0.25">
      <c r="A704" s="221"/>
      <c r="B704" s="196"/>
      <c r="C704" s="196"/>
      <c r="D704" s="196"/>
      <c r="E704" s="196"/>
    </row>
    <row r="705" spans="1:5" x14ac:dyDescent="0.25">
      <c r="A705" s="221"/>
      <c r="B705" s="196"/>
      <c r="C705" s="196"/>
      <c r="D705" s="196"/>
      <c r="E705" s="196"/>
    </row>
    <row r="706" spans="1:5" x14ac:dyDescent="0.25">
      <c r="A706" s="221"/>
      <c r="B706" s="196"/>
      <c r="C706" s="196"/>
      <c r="D706" s="196"/>
      <c r="E706" s="196"/>
    </row>
    <row r="707" spans="1:5" x14ac:dyDescent="0.25">
      <c r="A707" s="221"/>
      <c r="B707" s="196"/>
      <c r="C707" s="196"/>
      <c r="D707" s="196"/>
      <c r="E707" s="196"/>
    </row>
    <row r="708" spans="1:5" x14ac:dyDescent="0.25">
      <c r="A708" s="221"/>
      <c r="B708" s="196"/>
      <c r="C708" s="196"/>
      <c r="D708" s="196"/>
      <c r="E708" s="196"/>
    </row>
    <row r="709" spans="1:5" x14ac:dyDescent="0.25">
      <c r="A709" s="221"/>
      <c r="B709" s="196"/>
      <c r="C709" s="196"/>
      <c r="D709" s="196"/>
      <c r="E709" s="196"/>
    </row>
    <row r="710" spans="1:5" x14ac:dyDescent="0.25">
      <c r="A710" s="221"/>
      <c r="B710" s="196"/>
      <c r="C710" s="196"/>
      <c r="D710" s="196"/>
      <c r="E710" s="196"/>
    </row>
    <row r="711" spans="1:5" x14ac:dyDescent="0.25">
      <c r="A711" s="221"/>
      <c r="B711" s="196"/>
      <c r="C711" s="196"/>
      <c r="D711" s="196"/>
      <c r="E711" s="196"/>
    </row>
    <row r="712" spans="1:5" x14ac:dyDescent="0.25">
      <c r="A712" s="221"/>
      <c r="B712" s="196"/>
      <c r="C712" s="196"/>
      <c r="D712" s="196"/>
      <c r="E712" s="196"/>
    </row>
    <row r="713" spans="1:5" x14ac:dyDescent="0.25">
      <c r="A713" s="221"/>
      <c r="B713" s="196"/>
      <c r="C713" s="196"/>
      <c r="D713" s="196"/>
      <c r="E713" s="196"/>
    </row>
    <row r="714" spans="1:5" x14ac:dyDescent="0.25">
      <c r="A714" s="221"/>
      <c r="B714" s="196"/>
      <c r="C714" s="196"/>
      <c r="D714" s="196"/>
      <c r="E714" s="196"/>
    </row>
    <row r="715" spans="1:5" x14ac:dyDescent="0.25">
      <c r="A715" s="221"/>
      <c r="B715" s="196"/>
      <c r="C715" s="196"/>
      <c r="D715" s="196"/>
      <c r="E715" s="196"/>
    </row>
    <row r="716" spans="1:5" x14ac:dyDescent="0.25">
      <c r="A716" s="221"/>
      <c r="B716" s="196"/>
      <c r="C716" s="196"/>
      <c r="D716" s="196"/>
      <c r="E716" s="196"/>
    </row>
    <row r="717" spans="1:5" x14ac:dyDescent="0.25">
      <c r="A717" s="221"/>
      <c r="B717" s="196"/>
      <c r="C717" s="196"/>
      <c r="D717" s="196"/>
      <c r="E717" s="196"/>
    </row>
    <row r="718" spans="1:5" x14ac:dyDescent="0.25">
      <c r="A718" s="221"/>
      <c r="B718" s="196"/>
      <c r="C718" s="196"/>
      <c r="D718" s="196"/>
      <c r="E718" s="196"/>
    </row>
    <row r="719" spans="1:5" x14ac:dyDescent="0.25">
      <c r="A719" s="221"/>
      <c r="B719" s="196"/>
      <c r="C719" s="196"/>
      <c r="D719" s="196"/>
      <c r="E719" s="196"/>
    </row>
    <row r="720" spans="1:5" x14ac:dyDescent="0.25">
      <c r="A720" s="221"/>
      <c r="B720" s="196"/>
      <c r="C720" s="196"/>
      <c r="D720" s="196"/>
      <c r="E720" s="196"/>
    </row>
    <row r="721" spans="1:5" x14ac:dyDescent="0.25">
      <c r="A721" s="221"/>
      <c r="B721" s="196"/>
      <c r="C721" s="196"/>
      <c r="D721" s="196"/>
      <c r="E721" s="196"/>
    </row>
    <row r="722" spans="1:5" x14ac:dyDescent="0.25">
      <c r="A722" s="221"/>
      <c r="B722" s="196"/>
      <c r="C722" s="196"/>
      <c r="D722" s="196"/>
      <c r="E722" s="196"/>
    </row>
    <row r="723" spans="1:5" x14ac:dyDescent="0.25">
      <c r="A723" s="221"/>
      <c r="B723" s="196"/>
      <c r="C723" s="196"/>
      <c r="D723" s="196"/>
      <c r="E723" s="196"/>
    </row>
    <row r="724" spans="1:5" x14ac:dyDescent="0.25">
      <c r="A724" s="221"/>
      <c r="B724" s="196"/>
      <c r="C724" s="196"/>
      <c r="D724" s="196"/>
      <c r="E724" s="196"/>
    </row>
    <row r="725" spans="1:5" x14ac:dyDescent="0.25">
      <c r="A725" s="221"/>
      <c r="B725" s="196"/>
      <c r="C725" s="196"/>
      <c r="D725" s="196"/>
      <c r="E725" s="196"/>
    </row>
    <row r="726" spans="1:5" x14ac:dyDescent="0.25">
      <c r="A726" s="221"/>
      <c r="B726" s="196"/>
      <c r="C726" s="196"/>
      <c r="D726" s="196"/>
      <c r="E726" s="196"/>
    </row>
    <row r="727" spans="1:5" x14ac:dyDescent="0.25">
      <c r="A727" s="221"/>
      <c r="B727" s="196"/>
      <c r="C727" s="196"/>
      <c r="D727" s="196"/>
      <c r="E727" s="196"/>
    </row>
    <row r="728" spans="1:5" x14ac:dyDescent="0.25">
      <c r="A728" s="221"/>
      <c r="B728" s="196"/>
      <c r="C728" s="196"/>
      <c r="D728" s="196"/>
      <c r="E728" s="196"/>
    </row>
    <row r="729" spans="1:5" x14ac:dyDescent="0.25">
      <c r="A729" s="221"/>
      <c r="B729" s="196"/>
      <c r="C729" s="196"/>
      <c r="D729" s="196"/>
      <c r="E729" s="196"/>
    </row>
    <row r="730" spans="1:5" x14ac:dyDescent="0.25">
      <c r="A730" s="221"/>
      <c r="B730" s="196"/>
      <c r="C730" s="196"/>
      <c r="D730" s="196"/>
      <c r="E730" s="196"/>
    </row>
    <row r="731" spans="1:5" x14ac:dyDescent="0.25">
      <c r="A731" s="221"/>
      <c r="B731" s="196"/>
      <c r="C731" s="196"/>
      <c r="D731" s="196"/>
      <c r="E731" s="196"/>
    </row>
    <row r="732" spans="1:5" x14ac:dyDescent="0.25">
      <c r="A732" s="221"/>
      <c r="B732" s="196"/>
      <c r="C732" s="196"/>
      <c r="D732" s="196"/>
      <c r="E732" s="196"/>
    </row>
    <row r="733" spans="1:5" x14ac:dyDescent="0.25">
      <c r="A733" s="221"/>
      <c r="B733" s="196"/>
      <c r="C733" s="196"/>
      <c r="D733" s="196"/>
      <c r="E733" s="196"/>
    </row>
    <row r="734" spans="1:5" x14ac:dyDescent="0.25">
      <c r="A734" s="221"/>
      <c r="B734" s="196"/>
      <c r="C734" s="196"/>
      <c r="D734" s="196"/>
      <c r="E734" s="196"/>
    </row>
    <row r="735" spans="1:5" x14ac:dyDescent="0.25">
      <c r="A735" s="221"/>
      <c r="B735" s="196"/>
      <c r="C735" s="196"/>
      <c r="D735" s="196"/>
      <c r="E735" s="196"/>
    </row>
    <row r="736" spans="1:5" x14ac:dyDescent="0.25">
      <c r="A736" s="221"/>
      <c r="B736" s="196"/>
      <c r="C736" s="196"/>
      <c r="D736" s="196"/>
      <c r="E736" s="196"/>
    </row>
    <row r="737" spans="1:5" x14ac:dyDescent="0.25">
      <c r="A737" s="221"/>
      <c r="B737" s="196"/>
      <c r="C737" s="196"/>
      <c r="D737" s="196"/>
      <c r="E737" s="196"/>
    </row>
    <row r="738" spans="1:5" x14ac:dyDescent="0.25">
      <c r="A738" s="221"/>
      <c r="B738" s="196"/>
      <c r="C738" s="196"/>
      <c r="D738" s="196"/>
      <c r="E738" s="196"/>
    </row>
    <row r="739" spans="1:5" x14ac:dyDescent="0.25">
      <c r="A739" s="221"/>
      <c r="B739" s="196"/>
      <c r="C739" s="196"/>
      <c r="D739" s="196"/>
      <c r="E739" s="196"/>
    </row>
    <row r="740" spans="1:5" x14ac:dyDescent="0.25">
      <c r="A740" s="221"/>
      <c r="B740" s="196"/>
      <c r="C740" s="196"/>
      <c r="D740" s="196"/>
      <c r="E740" s="196"/>
    </row>
    <row r="741" spans="1:5" x14ac:dyDescent="0.25">
      <c r="A741" s="221"/>
      <c r="B741" s="196"/>
      <c r="C741" s="196"/>
      <c r="D741" s="196"/>
      <c r="E741" s="196"/>
    </row>
    <row r="742" spans="1:5" x14ac:dyDescent="0.25">
      <c r="A742" s="221"/>
      <c r="B742" s="196"/>
      <c r="C742" s="196"/>
      <c r="D742" s="196"/>
      <c r="E742" s="196"/>
    </row>
    <row r="743" spans="1:5" x14ac:dyDescent="0.25">
      <c r="A743" s="221"/>
      <c r="B743" s="196"/>
      <c r="C743" s="196"/>
      <c r="D743" s="196"/>
      <c r="E743" s="196"/>
    </row>
    <row r="744" spans="1:5" x14ac:dyDescent="0.25">
      <c r="A744" s="221"/>
      <c r="B744" s="196"/>
      <c r="C744" s="196"/>
      <c r="D744" s="196"/>
      <c r="E744" s="196"/>
    </row>
    <row r="745" spans="1:5" x14ac:dyDescent="0.25">
      <c r="A745" s="221"/>
      <c r="B745" s="196"/>
      <c r="C745" s="196"/>
      <c r="D745" s="196"/>
      <c r="E745" s="196"/>
    </row>
    <row r="746" spans="1:5" x14ac:dyDescent="0.25">
      <c r="A746" s="221"/>
      <c r="B746" s="196"/>
      <c r="C746" s="196"/>
      <c r="D746" s="196"/>
      <c r="E746" s="196"/>
    </row>
    <row r="747" spans="1:5" x14ac:dyDescent="0.25">
      <c r="A747" s="221"/>
      <c r="B747" s="196"/>
      <c r="C747" s="196"/>
      <c r="D747" s="196"/>
      <c r="E747" s="196"/>
    </row>
    <row r="748" spans="1:5" x14ac:dyDescent="0.25">
      <c r="A748" s="221"/>
      <c r="B748" s="196"/>
      <c r="C748" s="196"/>
      <c r="D748" s="196"/>
      <c r="E748" s="196"/>
    </row>
    <row r="749" spans="1:5" x14ac:dyDescent="0.25">
      <c r="A749" s="221"/>
      <c r="B749" s="196"/>
      <c r="C749" s="196"/>
      <c r="D749" s="196"/>
      <c r="E749" s="196"/>
    </row>
    <row r="750" spans="1:5" x14ac:dyDescent="0.25">
      <c r="A750" s="221"/>
      <c r="B750" s="196"/>
      <c r="C750" s="196"/>
      <c r="D750" s="196"/>
      <c r="E750" s="196"/>
    </row>
    <row r="751" spans="1:5" x14ac:dyDescent="0.25">
      <c r="A751" s="221"/>
      <c r="B751" s="196"/>
      <c r="C751" s="196"/>
      <c r="D751" s="196"/>
      <c r="E751" s="196"/>
    </row>
    <row r="752" spans="1:5" x14ac:dyDescent="0.25">
      <c r="A752" s="221"/>
      <c r="B752" s="196"/>
      <c r="C752" s="196"/>
      <c r="D752" s="196"/>
      <c r="E752" s="196"/>
    </row>
    <row r="753" spans="1:5" x14ac:dyDescent="0.25">
      <c r="A753" s="221"/>
      <c r="B753" s="196"/>
      <c r="C753" s="196"/>
      <c r="D753" s="196"/>
      <c r="E753" s="196"/>
    </row>
    <row r="754" spans="1:5" x14ac:dyDescent="0.25">
      <c r="A754" s="221"/>
      <c r="B754" s="196"/>
      <c r="C754" s="196"/>
      <c r="D754" s="196"/>
      <c r="E754" s="196"/>
    </row>
    <row r="755" spans="1:5" x14ac:dyDescent="0.25">
      <c r="A755" s="221"/>
      <c r="B755" s="196"/>
      <c r="C755" s="196"/>
      <c r="D755" s="196"/>
      <c r="E755" s="196"/>
    </row>
    <row r="756" spans="1:5" x14ac:dyDescent="0.25">
      <c r="A756" s="221"/>
      <c r="B756" s="196"/>
      <c r="C756" s="196"/>
      <c r="D756" s="196"/>
      <c r="E756" s="196"/>
    </row>
    <row r="757" spans="1:5" x14ac:dyDescent="0.25">
      <c r="A757" s="221"/>
      <c r="B757" s="196"/>
      <c r="C757" s="196"/>
      <c r="D757" s="196"/>
      <c r="E757" s="196"/>
    </row>
    <row r="758" spans="1:5" x14ac:dyDescent="0.25">
      <c r="A758" s="221"/>
      <c r="B758" s="196"/>
      <c r="C758" s="196"/>
      <c r="D758" s="196"/>
      <c r="E758" s="196"/>
    </row>
    <row r="759" spans="1:5" x14ac:dyDescent="0.25">
      <c r="A759" s="221"/>
      <c r="B759" s="196"/>
      <c r="C759" s="196"/>
      <c r="D759" s="196"/>
      <c r="E759" s="196"/>
    </row>
    <row r="760" spans="1:5" x14ac:dyDescent="0.25">
      <c r="A760" s="221"/>
      <c r="B760" s="196"/>
      <c r="C760" s="196"/>
      <c r="D760" s="196"/>
      <c r="E760" s="196"/>
    </row>
    <row r="761" spans="1:5" x14ac:dyDescent="0.25">
      <c r="A761" s="221"/>
      <c r="B761" s="196"/>
      <c r="C761" s="196"/>
      <c r="D761" s="196"/>
      <c r="E761" s="196"/>
    </row>
    <row r="762" spans="1:5" x14ac:dyDescent="0.25">
      <c r="A762" s="221"/>
      <c r="B762" s="196"/>
      <c r="C762" s="196"/>
      <c r="D762" s="196"/>
      <c r="E762" s="196"/>
    </row>
    <row r="763" spans="1:5" x14ac:dyDescent="0.25">
      <c r="A763" s="221"/>
      <c r="B763" s="196"/>
      <c r="C763" s="196"/>
      <c r="D763" s="196"/>
      <c r="E763" s="196"/>
    </row>
    <row r="764" spans="1:5" x14ac:dyDescent="0.25">
      <c r="A764" s="221"/>
      <c r="B764" s="196"/>
      <c r="C764" s="196"/>
      <c r="D764" s="196"/>
      <c r="E764" s="196"/>
    </row>
    <row r="765" spans="1:5" x14ac:dyDescent="0.25">
      <c r="A765" s="221"/>
      <c r="B765" s="196"/>
      <c r="C765" s="196"/>
      <c r="D765" s="196"/>
      <c r="E765" s="196"/>
    </row>
    <row r="766" spans="1:5" x14ac:dyDescent="0.25">
      <c r="A766" s="221"/>
      <c r="B766" s="196"/>
      <c r="C766" s="196"/>
      <c r="D766" s="196"/>
      <c r="E766" s="196"/>
    </row>
    <row r="767" spans="1:5" x14ac:dyDescent="0.25">
      <c r="A767" s="221"/>
      <c r="B767" s="196"/>
      <c r="C767" s="196"/>
      <c r="D767" s="196"/>
      <c r="E767" s="196"/>
    </row>
    <row r="768" spans="1:5" x14ac:dyDescent="0.25">
      <c r="A768" s="221"/>
      <c r="B768" s="196"/>
      <c r="C768" s="196"/>
      <c r="D768" s="196"/>
      <c r="E768" s="196"/>
    </row>
    <row r="769" spans="1:5" x14ac:dyDescent="0.25">
      <c r="A769" s="221"/>
      <c r="B769" s="196"/>
      <c r="C769" s="196"/>
      <c r="D769" s="196"/>
      <c r="E769" s="196"/>
    </row>
    <row r="770" spans="1:5" x14ac:dyDescent="0.25">
      <c r="A770" s="221"/>
      <c r="B770" s="196"/>
      <c r="C770" s="196"/>
      <c r="D770" s="196"/>
      <c r="E770" s="196"/>
    </row>
    <row r="771" spans="1:5" x14ac:dyDescent="0.25">
      <c r="A771" s="221"/>
      <c r="B771" s="196"/>
      <c r="C771" s="196"/>
      <c r="D771" s="196"/>
      <c r="E771" s="196"/>
    </row>
    <row r="772" spans="1:5" x14ac:dyDescent="0.25">
      <c r="A772" s="221"/>
      <c r="B772" s="196"/>
      <c r="C772" s="196"/>
      <c r="D772" s="196"/>
      <c r="E772" s="196"/>
    </row>
    <row r="773" spans="1:5" x14ac:dyDescent="0.25">
      <c r="A773" s="221"/>
      <c r="B773" s="196"/>
      <c r="C773" s="196"/>
      <c r="D773" s="196"/>
      <c r="E773" s="196"/>
    </row>
    <row r="774" spans="1:5" x14ac:dyDescent="0.25">
      <c r="A774" s="221"/>
      <c r="B774" s="196"/>
      <c r="C774" s="196"/>
      <c r="D774" s="196"/>
      <c r="E774" s="196"/>
    </row>
    <row r="775" spans="1:5" x14ac:dyDescent="0.25">
      <c r="A775" s="221"/>
      <c r="B775" s="196"/>
      <c r="C775" s="196"/>
      <c r="D775" s="196"/>
      <c r="E775" s="196"/>
    </row>
    <row r="776" spans="1:5" x14ac:dyDescent="0.25">
      <c r="A776" s="221"/>
      <c r="B776" s="196"/>
      <c r="C776" s="196"/>
      <c r="D776" s="196"/>
      <c r="E776" s="196"/>
    </row>
    <row r="777" spans="1:5" x14ac:dyDescent="0.25">
      <c r="A777" s="221"/>
      <c r="B777" s="196"/>
      <c r="C777" s="196"/>
      <c r="D777" s="196"/>
      <c r="E777" s="196"/>
    </row>
    <row r="778" spans="1:5" x14ac:dyDescent="0.25">
      <c r="A778" s="221"/>
      <c r="B778" s="196"/>
      <c r="C778" s="196"/>
      <c r="D778" s="196"/>
      <c r="E778" s="196"/>
    </row>
    <row r="779" spans="1:5" x14ac:dyDescent="0.25">
      <c r="A779" s="221"/>
      <c r="B779" s="196"/>
      <c r="C779" s="196"/>
      <c r="D779" s="196"/>
      <c r="E779" s="196"/>
    </row>
    <row r="780" spans="1:5" x14ac:dyDescent="0.25">
      <c r="A780" s="221"/>
      <c r="B780" s="196"/>
      <c r="C780" s="196"/>
      <c r="D780" s="196"/>
      <c r="E780" s="196"/>
    </row>
    <row r="781" spans="1:5" x14ac:dyDescent="0.25">
      <c r="A781" s="221"/>
      <c r="B781" s="196"/>
      <c r="C781" s="196"/>
      <c r="D781" s="196"/>
      <c r="E781" s="196"/>
    </row>
    <row r="782" spans="1:5" x14ac:dyDescent="0.25">
      <c r="A782" s="221"/>
      <c r="B782" s="196"/>
      <c r="C782" s="196"/>
      <c r="D782" s="196"/>
      <c r="E782" s="196"/>
    </row>
    <row r="783" spans="1:5" x14ac:dyDescent="0.25">
      <c r="A783" s="221"/>
      <c r="B783" s="196"/>
      <c r="C783" s="196"/>
      <c r="D783" s="196"/>
      <c r="E783" s="196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C52"/>
  <sheetViews>
    <sheetView zoomScale="55" zoomScaleNormal="55" workbookViewId="0">
      <selection activeCell="I7" sqref="I7:AD8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8.10937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589" t="s">
        <v>60</v>
      </c>
      <c r="B1" s="589"/>
      <c r="C1" s="590" t="s">
        <v>247</v>
      </c>
      <c r="D1" s="590"/>
      <c r="E1" s="590"/>
      <c r="F1" s="590"/>
      <c r="G1" s="590"/>
      <c r="H1" s="590"/>
      <c r="I1" s="590"/>
      <c r="J1" s="590"/>
      <c r="K1" s="590"/>
      <c r="L1" s="590"/>
      <c r="M1" s="590"/>
      <c r="N1" s="590"/>
      <c r="O1" s="590"/>
      <c r="P1" s="590"/>
      <c r="Q1" s="590"/>
      <c r="R1" s="255"/>
      <c r="S1" s="591" t="s">
        <v>73</v>
      </c>
      <c r="T1" s="591"/>
      <c r="U1" s="591"/>
      <c r="V1" s="591"/>
      <c r="W1" s="591"/>
      <c r="X1" s="591"/>
      <c r="Y1" s="591"/>
      <c r="Z1" s="591"/>
      <c r="AA1" s="591"/>
      <c r="AB1" s="591"/>
      <c r="AC1" s="591"/>
      <c r="AD1" s="591"/>
      <c r="AE1" s="591"/>
      <c r="AF1" s="591"/>
      <c r="AG1" s="591"/>
      <c r="AH1" s="591"/>
      <c r="AI1" s="591"/>
      <c r="AJ1" s="591"/>
      <c r="AK1" s="591"/>
      <c r="AL1" s="591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591" t="s">
        <v>88</v>
      </c>
      <c r="B2" s="591"/>
      <c r="C2" s="591"/>
      <c r="D2" s="48"/>
      <c r="E2" s="592" t="s">
        <v>171</v>
      </c>
      <c r="F2" s="592"/>
      <c r="G2" s="592"/>
      <c r="H2" s="592"/>
      <c r="I2" s="592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584" t="s">
        <v>36</v>
      </c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85"/>
      <c r="AG3" s="585"/>
      <c r="AH3" s="585"/>
      <c r="AI3" s="585"/>
      <c r="AJ3" s="585"/>
      <c r="AK3" s="585"/>
      <c r="AL3" s="585"/>
      <c r="AM3" s="585"/>
      <c r="AN3" s="585"/>
      <c r="AO3" s="585"/>
      <c r="AP3" s="585"/>
      <c r="AQ3" s="585"/>
      <c r="AR3" s="585"/>
      <c r="AS3" s="585"/>
      <c r="AT3" s="123"/>
      <c r="AU3" s="123"/>
      <c r="AV3" s="123"/>
      <c r="AW3" s="123"/>
      <c r="AX3" s="123"/>
      <c r="AY3" s="123"/>
      <c r="AZ3" s="620" t="s">
        <v>37</v>
      </c>
      <c r="BA3" s="621"/>
      <c r="BB3" s="621"/>
      <c r="BC3" s="622"/>
      <c r="BD3" s="622"/>
      <c r="BE3" s="622"/>
      <c r="BF3" s="622"/>
      <c r="BG3" s="621"/>
      <c r="BH3" s="621"/>
      <c r="BI3" s="621"/>
      <c r="BJ3" s="621"/>
      <c r="BK3" s="621"/>
      <c r="BL3" s="621"/>
      <c r="BM3" s="621"/>
      <c r="BN3" s="621"/>
      <c r="BO3" s="621"/>
      <c r="BP3" s="623"/>
      <c r="BR3" s="460"/>
      <c r="BS3" s="626" t="s">
        <v>214</v>
      </c>
      <c r="BT3" s="627"/>
      <c r="BU3" s="628"/>
      <c r="BV3" s="626" t="s">
        <v>215</v>
      </c>
      <c r="BW3" s="627"/>
      <c r="BX3" s="628"/>
      <c r="BY3" s="460"/>
      <c r="BZ3" s="460"/>
      <c r="CA3" s="460"/>
      <c r="CB3" s="460"/>
    </row>
    <row r="4" spans="1:263" s="89" customFormat="1" ht="67.95" customHeight="1" thickBot="1" x14ac:dyDescent="0.45">
      <c r="A4" s="571" t="s">
        <v>38</v>
      </c>
      <c r="B4" s="572"/>
      <c r="C4" s="97" t="s">
        <v>100</v>
      </c>
      <c r="D4" s="97" t="s">
        <v>130</v>
      </c>
      <c r="E4" s="579" t="s">
        <v>129</v>
      </c>
      <c r="F4" s="581"/>
      <c r="G4" s="579" t="s">
        <v>200</v>
      </c>
      <c r="H4" s="581"/>
      <c r="I4" s="579" t="s">
        <v>39</v>
      </c>
      <c r="J4" s="580"/>
      <c r="K4" s="581"/>
      <c r="L4" s="579" t="s">
        <v>123</v>
      </c>
      <c r="M4" s="580"/>
      <c r="N4" s="581"/>
      <c r="O4" s="586" t="s">
        <v>3</v>
      </c>
      <c r="P4" s="587"/>
      <c r="Q4" s="588"/>
      <c r="R4" s="593" t="s">
        <v>10</v>
      </c>
      <c r="S4" s="594"/>
      <c r="T4" s="593" t="s">
        <v>126</v>
      </c>
      <c r="U4" s="594"/>
      <c r="V4" s="593" t="s">
        <v>124</v>
      </c>
      <c r="W4" s="594"/>
      <c r="X4" s="593" t="s">
        <v>125</v>
      </c>
      <c r="Y4" s="594"/>
      <c r="Z4" s="593" t="s">
        <v>15</v>
      </c>
      <c r="AA4" s="595"/>
      <c r="AB4" s="594"/>
      <c r="AC4" s="593" t="s">
        <v>16</v>
      </c>
      <c r="AD4" s="595"/>
      <c r="AE4" s="594"/>
      <c r="AF4" s="289" t="s">
        <v>142</v>
      </c>
      <c r="AG4" s="129" t="s">
        <v>178</v>
      </c>
      <c r="AH4" s="88" t="s">
        <v>198</v>
      </c>
      <c r="AI4" s="91" t="s">
        <v>199</v>
      </c>
      <c r="AJ4" s="596" t="s">
        <v>177</v>
      </c>
      <c r="AK4" s="607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18" t="s">
        <v>17</v>
      </c>
      <c r="AR4" s="619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14" t="s">
        <v>155</v>
      </c>
      <c r="BD4" s="615"/>
      <c r="BE4" s="616"/>
      <c r="BF4" s="617"/>
      <c r="BG4" s="637" t="s">
        <v>81</v>
      </c>
      <c r="BH4" s="637"/>
      <c r="BI4" s="637"/>
      <c r="BJ4" s="637"/>
      <c r="BK4" s="637"/>
      <c r="BL4" s="637"/>
      <c r="BM4" s="637"/>
      <c r="BN4" s="637"/>
      <c r="BO4" s="637"/>
      <c r="BP4" s="638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566" t="s">
        <v>242</v>
      </c>
      <c r="BZ4" s="567"/>
      <c r="CA4" s="567"/>
      <c r="CB4" s="568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77"/>
      <c r="F5" s="598"/>
      <c r="G5" s="577" t="s">
        <v>82</v>
      </c>
      <c r="H5" s="598"/>
      <c r="I5" s="577" t="s">
        <v>8</v>
      </c>
      <c r="J5" s="578"/>
      <c r="K5" s="286" t="s">
        <v>9</v>
      </c>
      <c r="L5" s="577" t="s">
        <v>201</v>
      </c>
      <c r="M5" s="578"/>
      <c r="N5" s="286" t="s">
        <v>9</v>
      </c>
      <c r="O5" s="577" t="s">
        <v>201</v>
      </c>
      <c r="P5" s="578"/>
      <c r="Q5" s="286" t="s">
        <v>9</v>
      </c>
      <c r="R5" s="601" t="s">
        <v>34</v>
      </c>
      <c r="S5" s="603"/>
      <c r="T5" s="601" t="s">
        <v>34</v>
      </c>
      <c r="U5" s="603"/>
      <c r="V5" s="601" t="s">
        <v>34</v>
      </c>
      <c r="W5" s="603"/>
      <c r="X5" s="601" t="s">
        <v>34</v>
      </c>
      <c r="Y5" s="603"/>
      <c r="Z5" s="601" t="s">
        <v>34</v>
      </c>
      <c r="AA5" s="602"/>
      <c r="AB5" s="286" t="s">
        <v>9</v>
      </c>
      <c r="AC5" s="601" t="s">
        <v>35</v>
      </c>
      <c r="AD5" s="602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97"/>
      <c r="AK5" s="608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04" t="s">
        <v>22</v>
      </c>
      <c r="AV5" s="612" t="s">
        <v>120</v>
      </c>
      <c r="AW5" s="302"/>
      <c r="AX5" s="302"/>
      <c r="AY5" s="302"/>
      <c r="AZ5" s="303"/>
      <c r="BA5" s="303"/>
      <c r="BB5" s="303"/>
      <c r="BC5" s="631"/>
      <c r="BD5" s="632"/>
      <c r="BE5" s="633"/>
      <c r="BF5" s="634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635" t="s">
        <v>223</v>
      </c>
      <c r="BT5" s="635" t="s">
        <v>224</v>
      </c>
      <c r="BU5" s="635"/>
      <c r="BV5" s="629"/>
      <c r="BW5" s="629" t="s">
        <v>225</v>
      </c>
      <c r="BX5" s="629" t="s">
        <v>224</v>
      </c>
      <c r="BY5" s="518" t="s">
        <v>243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395</v>
      </c>
      <c r="AU6" s="604"/>
      <c r="AV6" s="613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36"/>
      <c r="BT6" s="636"/>
      <c r="BU6" s="636"/>
      <c r="BV6" s="630"/>
      <c r="BW6" s="630"/>
      <c r="BX6" s="630"/>
      <c r="BY6" s="520" t="s">
        <v>244</v>
      </c>
      <c r="BZ6" s="520"/>
      <c r="CA6" s="520" t="s">
        <v>245</v>
      </c>
      <c r="CB6" s="520" t="s">
        <v>246</v>
      </c>
    </row>
    <row r="7" spans="1:263" s="43" customFormat="1" ht="33.75" customHeight="1" thickBot="1" x14ac:dyDescent="0.35">
      <c r="A7" s="582" t="s">
        <v>175</v>
      </c>
      <c r="B7" s="122" t="s">
        <v>83</v>
      </c>
      <c r="C7" s="155">
        <v>233</v>
      </c>
      <c r="D7" s="156"/>
      <c r="E7" s="575"/>
      <c r="F7" s="575"/>
      <c r="G7" s="238"/>
      <c r="H7" s="238"/>
      <c r="I7" s="575">
        <v>515</v>
      </c>
      <c r="J7" s="575" t="s">
        <v>255</v>
      </c>
      <c r="K7" s="575"/>
      <c r="L7" s="575">
        <v>556</v>
      </c>
      <c r="M7" s="575" t="s">
        <v>256</v>
      </c>
      <c r="N7" s="575"/>
      <c r="O7" s="575">
        <v>1200</v>
      </c>
      <c r="P7" s="575" t="s">
        <v>257</v>
      </c>
      <c r="Q7" s="575"/>
      <c r="R7" s="575"/>
      <c r="S7" s="575"/>
      <c r="T7" s="575"/>
      <c r="U7" s="575"/>
      <c r="V7" s="575"/>
      <c r="W7" s="575"/>
      <c r="X7" s="575"/>
      <c r="Y7" s="575"/>
      <c r="Z7" s="575">
        <v>84</v>
      </c>
      <c r="AA7" s="575" t="s">
        <v>258</v>
      </c>
      <c r="AB7" s="575"/>
      <c r="AC7" s="575"/>
      <c r="AD7" s="575" t="s">
        <v>259</v>
      </c>
      <c r="AE7" s="575"/>
      <c r="AF7" s="238"/>
      <c r="AG7" s="238"/>
      <c r="AH7" s="609"/>
      <c r="AI7" s="575"/>
      <c r="AJ7" s="575"/>
      <c r="AK7" s="573"/>
      <c r="AL7" s="605"/>
      <c r="AM7" s="283"/>
      <c r="AN7" s="283"/>
      <c r="AO7" s="238"/>
      <c r="AP7" s="575"/>
      <c r="AQ7" s="575"/>
      <c r="AR7" s="575"/>
      <c r="AS7" s="605"/>
      <c r="AT7" s="575"/>
      <c r="AU7" s="575"/>
      <c r="AV7" s="575"/>
      <c r="AW7" s="575"/>
      <c r="AX7" s="575"/>
      <c r="AY7" s="575"/>
      <c r="AZ7" s="575"/>
      <c r="BA7" s="575"/>
      <c r="BB7" s="575"/>
      <c r="BC7" s="575"/>
      <c r="BD7" s="575"/>
      <c r="BE7" s="575"/>
      <c r="BF7" s="575"/>
      <c r="BG7" s="610"/>
      <c r="BH7" s="283"/>
      <c r="BI7" s="283"/>
      <c r="BJ7" s="283"/>
      <c r="BK7" s="283"/>
      <c r="BL7" s="575"/>
      <c r="BM7" s="575"/>
      <c r="BN7" s="575"/>
      <c r="BO7" s="575"/>
      <c r="BP7" s="575"/>
      <c r="BR7" s="624"/>
      <c r="BS7" s="624"/>
      <c r="BT7" s="624"/>
      <c r="BU7" s="624"/>
      <c r="BV7" s="624"/>
      <c r="BW7" s="624"/>
      <c r="BX7" s="624"/>
      <c r="BY7" s="569"/>
      <c r="BZ7" s="569"/>
      <c r="CA7" s="569"/>
      <c r="CB7" s="569"/>
    </row>
    <row r="8" spans="1:263" s="43" customFormat="1" ht="33.75" customHeight="1" thickBot="1" x14ac:dyDescent="0.35">
      <c r="A8" s="583"/>
      <c r="B8" s="122" t="s">
        <v>84</v>
      </c>
      <c r="C8" s="155">
        <v>233</v>
      </c>
      <c r="D8" s="157"/>
      <c r="E8" s="576"/>
      <c r="F8" s="576"/>
      <c r="G8" s="239"/>
      <c r="H8" s="239"/>
      <c r="I8" s="576"/>
      <c r="J8" s="576"/>
      <c r="K8" s="576"/>
      <c r="L8" s="576"/>
      <c r="M8" s="576"/>
      <c r="N8" s="576"/>
      <c r="O8" s="576"/>
      <c r="P8" s="576"/>
      <c r="Q8" s="576"/>
      <c r="R8" s="576"/>
      <c r="S8" s="576"/>
      <c r="T8" s="576"/>
      <c r="U8" s="576"/>
      <c r="V8" s="576"/>
      <c r="W8" s="576"/>
      <c r="X8" s="576"/>
      <c r="Y8" s="576"/>
      <c r="Z8" s="576"/>
      <c r="AA8" s="576"/>
      <c r="AB8" s="576"/>
      <c r="AC8" s="576"/>
      <c r="AD8" s="576"/>
      <c r="AE8" s="576"/>
      <c r="AF8" s="239"/>
      <c r="AG8" s="239"/>
      <c r="AH8" s="576"/>
      <c r="AI8" s="576"/>
      <c r="AJ8" s="576"/>
      <c r="AK8" s="574"/>
      <c r="AL8" s="606"/>
      <c r="AM8" s="284"/>
      <c r="AN8" s="284"/>
      <c r="AO8" s="239"/>
      <c r="AP8" s="576"/>
      <c r="AQ8" s="576"/>
      <c r="AR8" s="576"/>
      <c r="AS8" s="606"/>
      <c r="AT8" s="576"/>
      <c r="AU8" s="576"/>
      <c r="AV8" s="576"/>
      <c r="AW8" s="576"/>
      <c r="AX8" s="576"/>
      <c r="AY8" s="576"/>
      <c r="AZ8" s="576"/>
      <c r="BA8" s="576"/>
      <c r="BB8" s="576"/>
      <c r="BC8" s="576"/>
      <c r="BD8" s="576"/>
      <c r="BE8" s="576"/>
      <c r="BF8" s="576"/>
      <c r="BG8" s="611"/>
      <c r="BH8" s="284"/>
      <c r="BI8" s="284"/>
      <c r="BJ8" s="284"/>
      <c r="BK8" s="284"/>
      <c r="BL8" s="576"/>
      <c r="BM8" s="576"/>
      <c r="BN8" s="576"/>
      <c r="BO8" s="576"/>
      <c r="BP8" s="576"/>
      <c r="BR8" s="625"/>
      <c r="BS8" s="625"/>
      <c r="BT8" s="625"/>
      <c r="BU8" s="625"/>
      <c r="BV8" s="625"/>
      <c r="BW8" s="625"/>
      <c r="BX8" s="625"/>
      <c r="BY8" s="570"/>
      <c r="BZ8" s="570"/>
      <c r="CA8" s="570"/>
      <c r="CB8" s="570"/>
    </row>
    <row r="9" spans="1:263" s="34" customFormat="1" ht="24.9" customHeight="1" x14ac:dyDescent="0.3">
      <c r="A9" s="223" t="s">
        <v>48</v>
      </c>
      <c r="B9" s="224">
        <v>1</v>
      </c>
      <c r="C9" s="158">
        <v>89</v>
      </c>
      <c r="D9" s="158"/>
      <c r="E9" s="159">
        <v>7.79</v>
      </c>
      <c r="F9" s="159">
        <v>7.47</v>
      </c>
      <c r="G9" s="158">
        <v>2910</v>
      </c>
      <c r="H9" s="158">
        <v>2240</v>
      </c>
      <c r="I9" s="297">
        <v>622</v>
      </c>
      <c r="J9" s="297">
        <v>21</v>
      </c>
      <c r="K9" s="457">
        <f>IF(AND(I9&lt;&gt;"",J9&lt;&gt;""),(I9-J9)/I9*100,"")</f>
        <v>96.623794212218655</v>
      </c>
      <c r="L9" s="297">
        <v>480</v>
      </c>
      <c r="M9" s="297">
        <v>10</v>
      </c>
      <c r="N9" s="457">
        <f>IF(AND(L9&lt;&gt;"",M9&lt;&gt;""),(L9-M9)/L9*100,"")</f>
        <v>97.916666666666657</v>
      </c>
      <c r="O9" s="297">
        <v>805</v>
      </c>
      <c r="P9" s="297">
        <v>52</v>
      </c>
      <c r="Q9" s="457">
        <f>IF(AND(O9&lt;&gt;"",P9&lt;&gt;""),(O9-P9)/O9*100,"")</f>
        <v>93.540372670807443</v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 t="s">
        <v>248</v>
      </c>
      <c r="AI9" s="158" t="s">
        <v>249</v>
      </c>
      <c r="AJ9" s="158" t="s">
        <v>250</v>
      </c>
      <c r="AK9" s="305" t="s">
        <v>250</v>
      </c>
      <c r="AL9" s="338"/>
      <c r="AM9" s="244"/>
      <c r="AN9" s="244"/>
      <c r="AO9" s="158">
        <v>970</v>
      </c>
      <c r="AP9" s="331">
        <f>+IF(AQ9&gt;0,AO9*1000/AQ9,"")</f>
        <v>222.47706422018348</v>
      </c>
      <c r="AQ9" s="341">
        <v>4360</v>
      </c>
      <c r="AR9" s="341">
        <v>11200</v>
      </c>
      <c r="AS9" s="327">
        <v>90.37</v>
      </c>
      <c r="AT9" s="477">
        <f t="shared" ref="AT9:AT39" si="0">+IF(C9="","",IF(1&gt;0,1*$AT$6/(C9+BS9),""))</f>
        <v>2.7816901408450705</v>
      </c>
      <c r="AU9" s="331">
        <f>+IF(AV9="","",((AT$6*AQ9)/((BR9*AR9)+(J9*C9))))</f>
        <v>48.55507626377964</v>
      </c>
      <c r="AV9" s="477">
        <f>+IF(AQ9="","",(L9/AQ9))</f>
        <v>0.11009174311926606</v>
      </c>
      <c r="AW9" s="310"/>
      <c r="AX9" s="161"/>
      <c r="AY9" s="311"/>
      <c r="AZ9" s="353"/>
      <c r="BA9" s="354"/>
      <c r="BB9" s="354">
        <v>2.89</v>
      </c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3</v>
      </c>
      <c r="BS9" s="471">
        <v>53</v>
      </c>
      <c r="BT9" s="469">
        <f t="shared" ref="BT9:BT41" si="1">IF(AQ9="","",((1+BU9)*AQ9/BU9))</f>
        <v>11289.285714285714</v>
      </c>
      <c r="BU9" s="470">
        <f t="shared" ref="BU9:BU39" si="2">IF(C9="","",(BS9+BR9)/C9)</f>
        <v>0.6292134831460674</v>
      </c>
      <c r="BV9" s="471">
        <v>2</v>
      </c>
      <c r="BW9" s="471">
        <v>560</v>
      </c>
      <c r="BX9" s="469">
        <f t="shared" ref="BX9:BX39" si="3">IF(AQ9="","",BW9*BV9*1000/AQ9)</f>
        <v>256.8807339449541</v>
      </c>
      <c r="BY9" s="521"/>
      <c r="BZ9" s="467"/>
      <c r="CA9" s="467">
        <v>2.89</v>
      </c>
      <c r="CB9" s="522"/>
    </row>
    <row r="10" spans="1:263" s="34" customFormat="1" ht="24.9" customHeight="1" x14ac:dyDescent="0.3">
      <c r="A10" s="225" t="s">
        <v>49</v>
      </c>
      <c r="B10" s="226">
        <v>2</v>
      </c>
      <c r="C10" s="162">
        <v>124</v>
      </c>
      <c r="D10" s="162"/>
      <c r="E10" s="159"/>
      <c r="F10" s="159"/>
      <c r="G10" s="158"/>
      <c r="H10" s="158"/>
      <c r="I10" s="297"/>
      <c r="J10" s="297"/>
      <c r="K10" s="457" t="str">
        <f t="shared" ref="K10:K39" si="4">IF(AND(I10&lt;&gt;"",J10&lt;&gt;""),(I10-J10)/I10*100,"")</f>
        <v/>
      </c>
      <c r="L10" s="297"/>
      <c r="M10" s="297"/>
      <c r="N10" s="457" t="str">
        <f t="shared" ref="N10:N39" si="5">IF(AND(L10&lt;&gt;"",M10&lt;&gt;""),(L10-M10)/L10*100,"")</f>
        <v/>
      </c>
      <c r="O10" s="297"/>
      <c r="P10" s="297"/>
      <c r="Q10" s="457" t="str">
        <f t="shared" ref="Q10:Q39" si="6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/>
      <c r="AM10" s="245"/>
      <c r="AN10" s="245"/>
      <c r="AO10" s="162">
        <v>970</v>
      </c>
      <c r="AP10" s="331" t="str">
        <f t="shared" ref="AP10:AP39" si="9">+IF(AQ10&gt;0,AO10*1000/AQ10,"")</f>
        <v/>
      </c>
      <c r="AQ10" s="342"/>
      <c r="AR10" s="342"/>
      <c r="AS10" s="328"/>
      <c r="AT10" s="477">
        <f t="shared" si="0"/>
        <v>2.0572916666666665</v>
      </c>
      <c r="AU10" s="331" t="str">
        <f t="shared" ref="AU10:AU39" si="10">+IF(AV10="","",((AT$6*AQ10)/((BR10*AR10)+(J10*C10))))</f>
        <v/>
      </c>
      <c r="AV10" s="477" t="str">
        <f t="shared" ref="AV10:AV39" si="11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1</v>
      </c>
      <c r="BS10" s="471">
        <v>68</v>
      </c>
      <c r="BT10" s="469" t="str">
        <f t="shared" si="1"/>
        <v/>
      </c>
      <c r="BU10" s="470">
        <f t="shared" si="2"/>
        <v>0.55645161290322576</v>
      </c>
      <c r="BV10" s="471">
        <v>2</v>
      </c>
      <c r="BW10" s="471">
        <v>520</v>
      </c>
      <c r="BX10" s="469" t="str">
        <f t="shared" si="3"/>
        <v/>
      </c>
      <c r="BY10" s="521"/>
      <c r="BZ10" s="467"/>
      <c r="CA10" s="467"/>
      <c r="CB10" s="522"/>
    </row>
    <row r="11" spans="1:263" s="34" customFormat="1" ht="24.9" customHeight="1" x14ac:dyDescent="0.3">
      <c r="A11" s="223" t="s">
        <v>50</v>
      </c>
      <c r="B11" s="226">
        <v>3</v>
      </c>
      <c r="C11" s="162">
        <v>96.666666666666671</v>
      </c>
      <c r="D11" s="162"/>
      <c r="E11" s="159"/>
      <c r="F11" s="159"/>
      <c r="G11" s="158"/>
      <c r="H11" s="158"/>
      <c r="I11" s="297"/>
      <c r="J11" s="297"/>
      <c r="K11" s="457" t="str">
        <f t="shared" si="4"/>
        <v/>
      </c>
      <c r="L11" s="297"/>
      <c r="M11" s="297"/>
      <c r="N11" s="457" t="str">
        <f t="shared" si="5"/>
        <v/>
      </c>
      <c r="O11" s="297"/>
      <c r="P11" s="297"/>
      <c r="Q11" s="457" t="str">
        <f t="shared" si="6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/>
      <c r="AI11" s="158"/>
      <c r="AJ11" s="158"/>
      <c r="AK11" s="305"/>
      <c r="AL11" s="339"/>
      <c r="AM11" s="245"/>
      <c r="AN11" s="245"/>
      <c r="AO11" s="162">
        <v>990</v>
      </c>
      <c r="AP11" s="331" t="str">
        <f t="shared" si="9"/>
        <v/>
      </c>
      <c r="AQ11" s="342"/>
      <c r="AR11" s="342"/>
      <c r="AS11" s="328"/>
      <c r="AT11" s="477">
        <f t="shared" si="0"/>
        <v>2.6689189189189189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4</v>
      </c>
      <c r="BS11" s="534">
        <f>154/3</f>
        <v>51.333333333333336</v>
      </c>
      <c r="BT11" s="469" t="str">
        <f t="shared" si="1"/>
        <v/>
      </c>
      <c r="BU11" s="470">
        <f t="shared" si="2"/>
        <v>0.57241379310344831</v>
      </c>
      <c r="BV11" s="471">
        <v>2</v>
      </c>
      <c r="BW11" s="471">
        <v>740</v>
      </c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5" t="s">
        <v>51</v>
      </c>
      <c r="B12" s="226">
        <v>4</v>
      </c>
      <c r="C12" s="162">
        <v>96.666666666666671</v>
      </c>
      <c r="D12" s="162"/>
      <c r="E12" s="159"/>
      <c r="F12" s="159"/>
      <c r="G12" s="158"/>
      <c r="H12" s="158"/>
      <c r="I12" s="297"/>
      <c r="J12" s="297"/>
      <c r="K12" s="457" t="str">
        <f t="shared" si="4"/>
        <v/>
      </c>
      <c r="L12" s="297"/>
      <c r="M12" s="297"/>
      <c r="N12" s="457" t="str">
        <f t="shared" si="5"/>
        <v/>
      </c>
      <c r="O12" s="297"/>
      <c r="P12" s="297"/>
      <c r="Q12" s="457" t="str">
        <f t="shared" si="6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59"/>
      <c r="AD12" s="159"/>
      <c r="AE12" s="175" t="str">
        <f t="shared" si="8"/>
        <v/>
      </c>
      <c r="AF12" s="158"/>
      <c r="AG12" s="158"/>
      <c r="AH12" s="121"/>
      <c r="AI12" s="158"/>
      <c r="AJ12" s="158"/>
      <c r="AK12" s="305"/>
      <c r="AL12" s="339"/>
      <c r="AM12" s="245"/>
      <c r="AN12" s="245"/>
      <c r="AO12" s="162"/>
      <c r="AP12" s="331" t="str">
        <f t="shared" si="9"/>
        <v/>
      </c>
      <c r="AQ12" s="342"/>
      <c r="AR12" s="342"/>
      <c r="AS12" s="328"/>
      <c r="AT12" s="477">
        <f t="shared" si="0"/>
        <v>2.6689189189189189</v>
      </c>
      <c r="AU12" s="331" t="str">
        <f t="shared" si="10"/>
        <v/>
      </c>
      <c r="AV12" s="477" t="str">
        <f t="shared" si="11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/>
      <c r="BS12" s="534">
        <f t="shared" ref="BS12:BS13" si="13">154/3</f>
        <v>51.333333333333336</v>
      </c>
      <c r="BT12" s="469" t="str">
        <f t="shared" si="1"/>
        <v/>
      </c>
      <c r="BU12" s="470">
        <f t="shared" si="2"/>
        <v>0.53103448275862064</v>
      </c>
      <c r="BV12" s="471"/>
      <c r="BW12" s="471"/>
      <c r="BX12" s="469" t="str">
        <f t="shared" si="3"/>
        <v/>
      </c>
      <c r="BY12" s="521"/>
      <c r="BZ12" s="467"/>
      <c r="CA12" s="467"/>
      <c r="CB12" s="522"/>
    </row>
    <row r="13" spans="1:263" s="34" customFormat="1" ht="24.9" customHeight="1" x14ac:dyDescent="0.3">
      <c r="A13" s="223" t="s">
        <v>52</v>
      </c>
      <c r="B13" s="226">
        <v>5</v>
      </c>
      <c r="C13" s="162">
        <v>96.666666666666671</v>
      </c>
      <c r="D13" s="162"/>
      <c r="E13" s="159"/>
      <c r="F13" s="159"/>
      <c r="G13" s="158"/>
      <c r="H13" s="158"/>
      <c r="I13" s="297"/>
      <c r="J13" s="297"/>
      <c r="K13" s="457" t="str">
        <f t="shared" si="4"/>
        <v/>
      </c>
      <c r="L13" s="297"/>
      <c r="M13" s="297"/>
      <c r="N13" s="457" t="str">
        <f t="shared" si="5"/>
        <v/>
      </c>
      <c r="O13" s="297"/>
      <c r="P13" s="297"/>
      <c r="Q13" s="457" t="str">
        <f t="shared" si="6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/>
      <c r="AI13" s="158"/>
      <c r="AJ13" s="158"/>
      <c r="AK13" s="305"/>
      <c r="AL13" s="339"/>
      <c r="AM13" s="245"/>
      <c r="AN13" s="245"/>
      <c r="AO13" s="162"/>
      <c r="AP13" s="331" t="str">
        <f t="shared" si="9"/>
        <v/>
      </c>
      <c r="AQ13" s="342"/>
      <c r="AR13" s="342"/>
      <c r="AS13" s="328"/>
      <c r="AT13" s="477">
        <f t="shared" si="0"/>
        <v>2.6689189189189189</v>
      </c>
      <c r="AU13" s="331" t="str">
        <f t="shared" si="10"/>
        <v/>
      </c>
      <c r="AV13" s="477" t="str">
        <f t="shared" si="11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/>
      <c r="BS13" s="534">
        <f t="shared" si="13"/>
        <v>51.333333333333336</v>
      </c>
      <c r="BT13" s="469" t="str">
        <f t="shared" si="1"/>
        <v/>
      </c>
      <c r="BU13" s="470">
        <f t="shared" si="2"/>
        <v>0.53103448275862064</v>
      </c>
      <c r="BV13" s="471"/>
      <c r="BW13" s="471"/>
      <c r="BX13" s="469" t="str">
        <f t="shared" si="3"/>
        <v/>
      </c>
      <c r="BY13" s="521"/>
      <c r="BZ13" s="467"/>
      <c r="CA13" s="467"/>
      <c r="CB13" s="522"/>
    </row>
    <row r="14" spans="1:263" s="34" customFormat="1" ht="24.9" customHeight="1" x14ac:dyDescent="0.3">
      <c r="A14" s="225" t="s">
        <v>53</v>
      </c>
      <c r="B14" s="226">
        <v>6</v>
      </c>
      <c r="C14" s="162">
        <v>94</v>
      </c>
      <c r="D14" s="162"/>
      <c r="E14" s="159">
        <v>7.88</v>
      </c>
      <c r="F14" s="159">
        <v>7.6</v>
      </c>
      <c r="G14" s="158">
        <v>2830</v>
      </c>
      <c r="H14" s="158">
        <v>2170</v>
      </c>
      <c r="I14" s="297">
        <v>688</v>
      </c>
      <c r="J14" s="297">
        <v>17</v>
      </c>
      <c r="K14" s="457">
        <f t="shared" si="4"/>
        <v>97.529069767441854</v>
      </c>
      <c r="L14" s="297">
        <v>394</v>
      </c>
      <c r="M14" s="297">
        <v>11</v>
      </c>
      <c r="N14" s="457">
        <f t="shared" si="5"/>
        <v>97.208121827411162</v>
      </c>
      <c r="O14" s="297">
        <v>656</v>
      </c>
      <c r="P14" s="297">
        <v>56</v>
      </c>
      <c r="Q14" s="457">
        <f t="shared" si="6"/>
        <v>91.463414634146346</v>
      </c>
      <c r="R14" s="297">
        <v>165.7</v>
      </c>
      <c r="S14" s="297">
        <v>3.9999999999999996</v>
      </c>
      <c r="T14" s="159">
        <v>144</v>
      </c>
      <c r="U14" s="159">
        <v>2.5</v>
      </c>
      <c r="V14" s="159">
        <v>1.3</v>
      </c>
      <c r="W14" s="159">
        <v>1.1000000000000001</v>
      </c>
      <c r="X14" s="159">
        <v>0</v>
      </c>
      <c r="Y14" s="159">
        <v>0</v>
      </c>
      <c r="Z14" s="331">
        <f t="shared" si="12"/>
        <v>167</v>
      </c>
      <c r="AA14" s="331">
        <f t="shared" si="12"/>
        <v>5.0999999999999996</v>
      </c>
      <c r="AB14" s="330">
        <f t="shared" si="7"/>
        <v>96.946107784431149</v>
      </c>
      <c r="AC14" s="159">
        <v>9.5500000000000007</v>
      </c>
      <c r="AD14" s="159">
        <v>2.4500000000000002</v>
      </c>
      <c r="AE14" s="175">
        <f t="shared" si="8"/>
        <v>74.345549738219901</v>
      </c>
      <c r="AF14" s="158"/>
      <c r="AG14" s="158"/>
      <c r="AH14" s="121" t="s">
        <v>248</v>
      </c>
      <c r="AI14" s="158" t="s">
        <v>249</v>
      </c>
      <c r="AJ14" s="158" t="s">
        <v>250</v>
      </c>
      <c r="AK14" s="305" t="s">
        <v>250</v>
      </c>
      <c r="AL14" s="339"/>
      <c r="AM14" s="245"/>
      <c r="AN14" s="245"/>
      <c r="AO14" s="162">
        <v>990</v>
      </c>
      <c r="AP14" s="331">
        <f t="shared" si="9"/>
        <v>234.59715639810426</v>
      </c>
      <c r="AQ14" s="342">
        <v>4220</v>
      </c>
      <c r="AR14" s="342">
        <v>10467</v>
      </c>
      <c r="AS14" s="328">
        <v>88.71</v>
      </c>
      <c r="AT14" s="477">
        <f t="shared" si="0"/>
        <v>2.5483870967741935</v>
      </c>
      <c r="AU14" s="331">
        <f t="shared" si="10"/>
        <v>50.513651928846329</v>
      </c>
      <c r="AV14" s="477">
        <f t="shared" si="11"/>
        <v>9.3364928909952613E-2</v>
      </c>
      <c r="AW14" s="312"/>
      <c r="AX14" s="164"/>
      <c r="AY14" s="314"/>
      <c r="AZ14" s="355"/>
      <c r="BA14" s="356"/>
      <c r="BB14" s="356">
        <v>2.9</v>
      </c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v>3</v>
      </c>
      <c r="BS14" s="471">
        <v>61</v>
      </c>
      <c r="BT14" s="469">
        <f t="shared" si="1"/>
        <v>10418.125</v>
      </c>
      <c r="BU14" s="470">
        <f t="shared" si="2"/>
        <v>0.68085106382978722</v>
      </c>
      <c r="BV14" s="471">
        <v>2</v>
      </c>
      <c r="BW14" s="471">
        <v>750</v>
      </c>
      <c r="BX14" s="469">
        <f t="shared" si="3"/>
        <v>355.45023696682466</v>
      </c>
      <c r="BY14" s="521"/>
      <c r="BZ14" s="467"/>
      <c r="CA14" s="467">
        <v>2.9</v>
      </c>
      <c r="CB14" s="522"/>
    </row>
    <row r="15" spans="1:263" s="34" customFormat="1" ht="24.9" customHeight="1" x14ac:dyDescent="0.3">
      <c r="A15" s="225" t="s">
        <v>47</v>
      </c>
      <c r="B15" s="226">
        <v>7</v>
      </c>
      <c r="C15" s="162">
        <v>321</v>
      </c>
      <c r="D15" s="162"/>
      <c r="E15" s="159"/>
      <c r="F15" s="159">
        <v>7.5</v>
      </c>
      <c r="G15" s="158"/>
      <c r="H15" s="158">
        <v>2216</v>
      </c>
      <c r="I15" s="297"/>
      <c r="J15" s="297">
        <v>14</v>
      </c>
      <c r="K15" s="457" t="str">
        <f t="shared" si="4"/>
        <v/>
      </c>
      <c r="L15" s="297"/>
      <c r="M15" s="297">
        <v>7</v>
      </c>
      <c r="N15" s="457" t="str">
        <f t="shared" si="5"/>
        <v/>
      </c>
      <c r="O15" s="297"/>
      <c r="P15" s="297">
        <v>46</v>
      </c>
      <c r="Q15" s="457" t="str">
        <f t="shared" si="6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59"/>
      <c r="AD15" s="159"/>
      <c r="AE15" s="175" t="str">
        <f t="shared" si="8"/>
        <v/>
      </c>
      <c r="AF15" s="158"/>
      <c r="AG15" s="158"/>
      <c r="AH15" s="121" t="s">
        <v>248</v>
      </c>
      <c r="AI15" s="158" t="s">
        <v>251</v>
      </c>
      <c r="AJ15" s="158" t="s">
        <v>250</v>
      </c>
      <c r="AK15" s="305" t="s">
        <v>250</v>
      </c>
      <c r="AL15" s="339"/>
      <c r="AM15" s="245"/>
      <c r="AN15" s="245"/>
      <c r="AO15" s="162">
        <v>990</v>
      </c>
      <c r="AP15" s="331" t="str">
        <f t="shared" si="9"/>
        <v/>
      </c>
      <c r="AQ15" s="342"/>
      <c r="AR15" s="342"/>
      <c r="AS15" s="328"/>
      <c r="AT15" s="477">
        <f t="shared" si="0"/>
        <v>1.0025380710659899</v>
      </c>
      <c r="AU15" s="331" t="str">
        <f t="shared" si="10"/>
        <v/>
      </c>
      <c r="AV15" s="477" t="str">
        <f t="shared" si="11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2</v>
      </c>
      <c r="BS15" s="471">
        <v>73</v>
      </c>
      <c r="BT15" s="469" t="str">
        <f t="shared" si="1"/>
        <v/>
      </c>
      <c r="BU15" s="470">
        <f t="shared" si="2"/>
        <v>0.23364485981308411</v>
      </c>
      <c r="BV15" s="471">
        <v>2</v>
      </c>
      <c r="BW15" s="471">
        <v>800</v>
      </c>
      <c r="BX15" s="469" t="str">
        <f t="shared" si="3"/>
        <v/>
      </c>
      <c r="BY15" s="521">
        <v>28</v>
      </c>
      <c r="BZ15" s="467"/>
      <c r="CA15" s="467"/>
      <c r="CB15" s="522"/>
    </row>
    <row r="16" spans="1:263" s="34" customFormat="1" ht="24.9" customHeight="1" x14ac:dyDescent="0.3">
      <c r="A16" s="225" t="s">
        <v>48</v>
      </c>
      <c r="B16" s="226">
        <v>8</v>
      </c>
      <c r="C16" s="162">
        <v>101</v>
      </c>
      <c r="D16" s="162"/>
      <c r="E16" s="159"/>
      <c r="F16" s="159"/>
      <c r="G16" s="158"/>
      <c r="H16" s="158"/>
      <c r="I16" s="297"/>
      <c r="J16" s="297"/>
      <c r="K16" s="457" t="str">
        <f t="shared" si="4"/>
        <v/>
      </c>
      <c r="L16" s="297"/>
      <c r="M16" s="297"/>
      <c r="N16" s="457" t="str">
        <f t="shared" si="5"/>
        <v/>
      </c>
      <c r="O16" s="297"/>
      <c r="P16" s="297"/>
      <c r="Q16" s="457" t="str">
        <f t="shared" si="6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/>
      <c r="AI16" s="158"/>
      <c r="AJ16" s="158"/>
      <c r="AK16" s="305"/>
      <c r="AL16" s="339"/>
      <c r="AM16" s="245"/>
      <c r="AN16" s="245"/>
      <c r="AO16" s="162">
        <v>960</v>
      </c>
      <c r="AP16" s="331" t="str">
        <f t="shared" si="9"/>
        <v/>
      </c>
      <c r="AQ16" s="342"/>
      <c r="AR16" s="342"/>
      <c r="AS16" s="328"/>
      <c r="AT16" s="477">
        <f t="shared" si="0"/>
        <v>2.4382716049382718</v>
      </c>
      <c r="AU16" s="331" t="str">
        <f t="shared" si="10"/>
        <v/>
      </c>
      <c r="AV16" s="477" t="str">
        <f t="shared" si="11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v>5</v>
      </c>
      <c r="BS16" s="471">
        <v>61</v>
      </c>
      <c r="BT16" s="469" t="str">
        <f t="shared" si="1"/>
        <v/>
      </c>
      <c r="BU16" s="470">
        <f t="shared" si="2"/>
        <v>0.65346534653465349</v>
      </c>
      <c r="BV16" s="471">
        <v>1</v>
      </c>
      <c r="BW16" s="471">
        <v>960</v>
      </c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49</v>
      </c>
      <c r="B17" s="226">
        <v>9</v>
      </c>
      <c r="C17" s="162">
        <v>92</v>
      </c>
      <c r="D17" s="162"/>
      <c r="E17" s="159">
        <v>7.95</v>
      </c>
      <c r="F17" s="159">
        <v>7.62</v>
      </c>
      <c r="G17" s="158">
        <v>2880</v>
      </c>
      <c r="H17" s="158">
        <v>2110</v>
      </c>
      <c r="I17" s="297">
        <v>723</v>
      </c>
      <c r="J17" s="297">
        <v>10</v>
      </c>
      <c r="K17" s="457">
        <f t="shared" si="4"/>
        <v>98.61687413554634</v>
      </c>
      <c r="L17" s="297"/>
      <c r="M17" s="297"/>
      <c r="N17" s="457" t="str">
        <f t="shared" si="5"/>
        <v/>
      </c>
      <c r="O17" s="297">
        <v>611</v>
      </c>
      <c r="P17" s="297">
        <v>41</v>
      </c>
      <c r="Q17" s="457">
        <f t="shared" si="6"/>
        <v>93.289689034369886</v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59"/>
      <c r="AD17" s="159"/>
      <c r="AE17" s="175" t="str">
        <f t="shared" si="8"/>
        <v/>
      </c>
      <c r="AF17" s="158"/>
      <c r="AG17" s="158"/>
      <c r="AH17" s="121" t="s">
        <v>248</v>
      </c>
      <c r="AI17" s="158" t="s">
        <v>249</v>
      </c>
      <c r="AJ17" s="158" t="s">
        <v>250</v>
      </c>
      <c r="AK17" s="305" t="s">
        <v>250</v>
      </c>
      <c r="AL17" s="339"/>
      <c r="AM17" s="245"/>
      <c r="AN17" s="245"/>
      <c r="AO17" s="162">
        <v>820</v>
      </c>
      <c r="AP17" s="331" t="str">
        <f t="shared" si="9"/>
        <v/>
      </c>
      <c r="AQ17" s="342"/>
      <c r="AR17" s="342"/>
      <c r="AS17" s="328"/>
      <c r="AT17" s="477">
        <f t="shared" si="0"/>
        <v>2.8214285714285716</v>
      </c>
      <c r="AU17" s="331" t="str">
        <f t="shared" si="10"/>
        <v/>
      </c>
      <c r="AV17" s="477" t="str">
        <f t="shared" si="11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8</v>
      </c>
      <c r="BS17" s="471">
        <v>48</v>
      </c>
      <c r="BT17" s="469" t="str">
        <f t="shared" si="1"/>
        <v/>
      </c>
      <c r="BU17" s="470">
        <f t="shared" si="2"/>
        <v>0.60869565217391308</v>
      </c>
      <c r="BV17" s="471">
        <v>2</v>
      </c>
      <c r="BW17" s="471">
        <v>410</v>
      </c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50</v>
      </c>
      <c r="B18" s="226">
        <v>10</v>
      </c>
      <c r="C18" s="162">
        <v>115</v>
      </c>
      <c r="D18" s="162"/>
      <c r="E18" s="159"/>
      <c r="F18" s="159"/>
      <c r="G18" s="158"/>
      <c r="H18" s="158"/>
      <c r="I18" s="297"/>
      <c r="J18" s="297"/>
      <c r="K18" s="457" t="str">
        <f t="shared" si="4"/>
        <v/>
      </c>
      <c r="L18" s="297"/>
      <c r="M18" s="297"/>
      <c r="N18" s="457" t="str">
        <f t="shared" si="5"/>
        <v/>
      </c>
      <c r="O18" s="297"/>
      <c r="P18" s="297"/>
      <c r="Q18" s="457" t="str">
        <f t="shared" si="6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59"/>
      <c r="AD18" s="159"/>
      <c r="AE18" s="175" t="str">
        <f t="shared" si="8"/>
        <v/>
      </c>
      <c r="AF18" s="158"/>
      <c r="AG18" s="158"/>
      <c r="AH18" s="121"/>
      <c r="AI18" s="158"/>
      <c r="AJ18" s="158"/>
      <c r="AK18" s="305"/>
      <c r="AL18" s="339"/>
      <c r="AM18" s="245"/>
      <c r="AN18" s="245"/>
      <c r="AO18" s="162"/>
      <c r="AP18" s="331" t="str">
        <f t="shared" si="9"/>
        <v/>
      </c>
      <c r="AQ18" s="342"/>
      <c r="AR18" s="342"/>
      <c r="AS18" s="328"/>
      <c r="AT18" s="477">
        <f t="shared" si="0"/>
        <v>2.1236559139784945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9</v>
      </c>
      <c r="BS18" s="471">
        <f>213/3</f>
        <v>71</v>
      </c>
      <c r="BT18" s="469" t="str">
        <f t="shared" si="1"/>
        <v/>
      </c>
      <c r="BU18" s="470">
        <f t="shared" si="2"/>
        <v>0.69565217391304346</v>
      </c>
      <c r="BV18" s="471"/>
      <c r="BW18" s="471"/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51</v>
      </c>
      <c r="B19" s="226">
        <v>11</v>
      </c>
      <c r="C19" s="162">
        <v>115</v>
      </c>
      <c r="D19" s="162"/>
      <c r="E19" s="159"/>
      <c r="F19" s="159"/>
      <c r="G19" s="158"/>
      <c r="H19" s="158"/>
      <c r="I19" s="297"/>
      <c r="J19" s="297"/>
      <c r="K19" s="457" t="str">
        <f t="shared" si="4"/>
        <v/>
      </c>
      <c r="L19" s="297"/>
      <c r="M19" s="297"/>
      <c r="N19" s="457" t="str">
        <f t="shared" si="5"/>
        <v/>
      </c>
      <c r="O19" s="297"/>
      <c r="P19" s="297"/>
      <c r="Q19" s="457" t="str">
        <f t="shared" si="6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59"/>
      <c r="AD19" s="159"/>
      <c r="AE19" s="175" t="str">
        <f t="shared" si="8"/>
        <v/>
      </c>
      <c r="AF19" s="158"/>
      <c r="AG19" s="158"/>
      <c r="AH19" s="121"/>
      <c r="AI19" s="158"/>
      <c r="AJ19" s="158"/>
      <c r="AK19" s="305"/>
      <c r="AL19" s="339"/>
      <c r="AM19" s="245"/>
      <c r="AN19" s="245"/>
      <c r="AO19" s="162"/>
      <c r="AP19" s="331" t="str">
        <f t="shared" si="9"/>
        <v/>
      </c>
      <c r="AQ19" s="342"/>
      <c r="AR19" s="342"/>
      <c r="AS19" s="328"/>
      <c r="AT19" s="477">
        <f t="shared" si="0"/>
        <v>2.1236559139784945</v>
      </c>
      <c r="AU19" s="331" t="str">
        <f t="shared" si="10"/>
        <v/>
      </c>
      <c r="AV19" s="477" t="str">
        <f t="shared" si="11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/>
      <c r="BS19" s="471">
        <f t="shared" ref="BS19:BS20" si="14">213/3</f>
        <v>71</v>
      </c>
      <c r="BT19" s="469" t="str">
        <f t="shared" si="1"/>
        <v/>
      </c>
      <c r="BU19" s="470">
        <f t="shared" si="2"/>
        <v>0.61739130434782608</v>
      </c>
      <c r="BV19" s="471"/>
      <c r="BW19" s="471"/>
      <c r="BX19" s="469" t="str">
        <f t="shared" si="3"/>
        <v/>
      </c>
      <c r="BY19" s="521"/>
      <c r="BZ19" s="467"/>
      <c r="CA19" s="467"/>
      <c r="CB19" s="522"/>
    </row>
    <row r="20" spans="1:80" s="34" customFormat="1" ht="24.9" customHeight="1" x14ac:dyDescent="0.3">
      <c r="A20" s="225" t="s">
        <v>52</v>
      </c>
      <c r="B20" s="226">
        <v>12</v>
      </c>
      <c r="C20" s="162">
        <v>115</v>
      </c>
      <c r="D20" s="162"/>
      <c r="E20" s="159"/>
      <c r="F20" s="159"/>
      <c r="G20" s="158"/>
      <c r="H20" s="158"/>
      <c r="I20" s="297"/>
      <c r="J20" s="297"/>
      <c r="K20" s="457" t="str">
        <f t="shared" si="4"/>
        <v/>
      </c>
      <c r="L20" s="297"/>
      <c r="M20" s="297"/>
      <c r="N20" s="457" t="str">
        <f t="shared" si="5"/>
        <v/>
      </c>
      <c r="O20" s="297"/>
      <c r="P20" s="297"/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59"/>
      <c r="AD20" s="159"/>
      <c r="AE20" s="175" t="str">
        <f t="shared" si="8"/>
        <v/>
      </c>
      <c r="AF20" s="158"/>
      <c r="AG20" s="158"/>
      <c r="AH20" s="121"/>
      <c r="AI20" s="158"/>
      <c r="AJ20" s="158"/>
      <c r="AK20" s="305"/>
      <c r="AL20" s="339"/>
      <c r="AM20" s="245"/>
      <c r="AN20" s="245"/>
      <c r="AO20" s="162"/>
      <c r="AP20" s="331" t="str">
        <f t="shared" si="9"/>
        <v/>
      </c>
      <c r="AQ20" s="342"/>
      <c r="AR20" s="342"/>
      <c r="AS20" s="328"/>
      <c r="AT20" s="477">
        <f t="shared" si="0"/>
        <v>2.1236559139784945</v>
      </c>
      <c r="AU20" s="331" t="str">
        <f t="shared" si="10"/>
        <v/>
      </c>
      <c r="AV20" s="477" t="str">
        <f t="shared" si="11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/>
      <c r="BS20" s="471">
        <f t="shared" si="14"/>
        <v>71</v>
      </c>
      <c r="BT20" s="469" t="str">
        <f t="shared" si="1"/>
        <v/>
      </c>
      <c r="BU20" s="470">
        <f t="shared" si="2"/>
        <v>0.61739130434782608</v>
      </c>
      <c r="BV20" s="471"/>
      <c r="BW20" s="471"/>
      <c r="BX20" s="469" t="str">
        <f t="shared" si="3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53</v>
      </c>
      <c r="B21" s="226">
        <v>13</v>
      </c>
      <c r="C21" s="162">
        <v>107</v>
      </c>
      <c r="D21" s="162"/>
      <c r="E21" s="159"/>
      <c r="F21" s="159"/>
      <c r="G21" s="158"/>
      <c r="H21" s="158"/>
      <c r="I21" s="297"/>
      <c r="J21" s="297"/>
      <c r="K21" s="457" t="str">
        <f t="shared" si="4"/>
        <v/>
      </c>
      <c r="L21" s="297"/>
      <c r="M21" s="297"/>
      <c r="N21" s="457" t="str">
        <f t="shared" si="5"/>
        <v/>
      </c>
      <c r="O21" s="297"/>
      <c r="P21" s="297"/>
      <c r="Q21" s="457" t="str">
        <f t="shared" si="6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59"/>
      <c r="AD21" s="159"/>
      <c r="AE21" s="175" t="str">
        <f t="shared" si="8"/>
        <v/>
      </c>
      <c r="AF21" s="158"/>
      <c r="AG21" s="158"/>
      <c r="AH21" s="121"/>
      <c r="AI21" s="158"/>
      <c r="AJ21" s="158"/>
      <c r="AK21" s="305"/>
      <c r="AL21" s="339"/>
      <c r="AM21" s="245"/>
      <c r="AN21" s="245"/>
      <c r="AO21" s="162">
        <v>970</v>
      </c>
      <c r="AP21" s="331" t="str">
        <f t="shared" si="9"/>
        <v/>
      </c>
      <c r="AQ21" s="342"/>
      <c r="AR21" s="342"/>
      <c r="AS21" s="328"/>
      <c r="AT21" s="477">
        <f t="shared" si="0"/>
        <v>2.4085365853658538</v>
      </c>
      <c r="AU21" s="331" t="str">
        <f t="shared" si="10"/>
        <v/>
      </c>
      <c r="AV21" s="477" t="str">
        <f t="shared" si="11"/>
        <v/>
      </c>
      <c r="AW21" s="312"/>
      <c r="AX21" s="164"/>
      <c r="AY21" s="313"/>
      <c r="AZ21" s="355"/>
      <c r="BA21" s="356"/>
      <c r="BB21" s="356">
        <v>2.91</v>
      </c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2</v>
      </c>
      <c r="BS21" s="534">
        <v>57</v>
      </c>
      <c r="BT21" s="469" t="str">
        <f t="shared" si="1"/>
        <v/>
      </c>
      <c r="BU21" s="470">
        <f t="shared" si="2"/>
        <v>0.55140186915887845</v>
      </c>
      <c r="BV21" s="471">
        <v>2</v>
      </c>
      <c r="BW21" s="471">
        <v>510</v>
      </c>
      <c r="BX21" s="469" t="str">
        <f t="shared" si="3"/>
        <v/>
      </c>
      <c r="BY21" s="521"/>
      <c r="BZ21" s="467"/>
      <c r="CA21" s="467">
        <v>2.91</v>
      </c>
      <c r="CB21" s="522"/>
    </row>
    <row r="22" spans="1:80" s="34" customFormat="1" ht="24.9" customHeight="1" x14ac:dyDescent="0.3">
      <c r="A22" s="225" t="s">
        <v>47</v>
      </c>
      <c r="B22" s="226">
        <v>14</v>
      </c>
      <c r="C22" s="162">
        <v>78</v>
      </c>
      <c r="D22" s="162"/>
      <c r="E22" s="159">
        <v>7.82</v>
      </c>
      <c r="F22" s="159">
        <v>7.67</v>
      </c>
      <c r="G22" s="158">
        <v>2960</v>
      </c>
      <c r="H22" s="158">
        <v>2030</v>
      </c>
      <c r="I22" s="297">
        <v>790</v>
      </c>
      <c r="J22" s="297">
        <v>3.7</v>
      </c>
      <c r="K22" s="457">
        <f t="shared" si="4"/>
        <v>99.531645569620252</v>
      </c>
      <c r="L22" s="297">
        <v>410</v>
      </c>
      <c r="M22" s="297">
        <v>1</v>
      </c>
      <c r="N22" s="457">
        <f t="shared" si="5"/>
        <v>99.756097560975604</v>
      </c>
      <c r="O22" s="297">
        <v>690</v>
      </c>
      <c r="P22" s="297">
        <v>15</v>
      </c>
      <c r="Q22" s="457">
        <f t="shared" si="6"/>
        <v>97.826086956521735</v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59"/>
      <c r="AD22" s="159"/>
      <c r="AE22" s="175" t="str">
        <f t="shared" si="8"/>
        <v/>
      </c>
      <c r="AF22" s="158"/>
      <c r="AG22" s="158"/>
      <c r="AH22" s="121" t="s">
        <v>248</v>
      </c>
      <c r="AI22" s="158" t="s">
        <v>249</v>
      </c>
      <c r="AJ22" s="158" t="s">
        <v>250</v>
      </c>
      <c r="AK22" s="305" t="s">
        <v>250</v>
      </c>
      <c r="AL22" s="339"/>
      <c r="AM22" s="245"/>
      <c r="AN22" s="245"/>
      <c r="AO22" s="162">
        <v>990</v>
      </c>
      <c r="AP22" s="331">
        <f t="shared" si="9"/>
        <v>278.08988764044943</v>
      </c>
      <c r="AQ22" s="342">
        <v>3560</v>
      </c>
      <c r="AR22" s="342">
        <v>9700</v>
      </c>
      <c r="AS22" s="328">
        <v>85.68</v>
      </c>
      <c r="AT22" s="477">
        <f t="shared" si="0"/>
        <v>3.2644628099173554</v>
      </c>
      <c r="AU22" s="331">
        <f t="shared" si="10"/>
        <v>71.422041181191148</v>
      </c>
      <c r="AV22" s="477">
        <f t="shared" si="11"/>
        <v>0.1151685393258427</v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2</v>
      </c>
      <c r="BS22" s="471">
        <v>43</v>
      </c>
      <c r="BT22" s="469">
        <f t="shared" si="1"/>
        <v>9730.6666666666661</v>
      </c>
      <c r="BU22" s="470">
        <f t="shared" si="2"/>
        <v>0.57692307692307687</v>
      </c>
      <c r="BV22" s="471">
        <v>2</v>
      </c>
      <c r="BW22" s="471">
        <v>700</v>
      </c>
      <c r="BX22" s="469">
        <f t="shared" si="3"/>
        <v>393.25842696629212</v>
      </c>
      <c r="BY22" s="521"/>
      <c r="BZ22" s="467"/>
      <c r="CA22" s="467"/>
      <c r="CB22" s="522"/>
    </row>
    <row r="23" spans="1:80" s="34" customFormat="1" ht="24.9" customHeight="1" x14ac:dyDescent="0.3">
      <c r="A23" s="225" t="s">
        <v>48</v>
      </c>
      <c r="B23" s="226">
        <v>15</v>
      </c>
      <c r="C23" s="162">
        <v>93</v>
      </c>
      <c r="D23" s="162"/>
      <c r="E23" s="159"/>
      <c r="F23" s="159">
        <v>7.7</v>
      </c>
      <c r="G23" s="158"/>
      <c r="H23" s="158">
        <v>1934</v>
      </c>
      <c r="I23" s="297"/>
      <c r="J23" s="297">
        <v>5</v>
      </c>
      <c r="K23" s="457" t="str">
        <f t="shared" si="4"/>
        <v/>
      </c>
      <c r="L23" s="297"/>
      <c r="M23" s="297">
        <v>5</v>
      </c>
      <c r="N23" s="457" t="str">
        <f t="shared" si="5"/>
        <v/>
      </c>
      <c r="O23" s="297"/>
      <c r="P23" s="297">
        <v>29</v>
      </c>
      <c r="Q23" s="457" t="str">
        <f t="shared" si="6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 t="s">
        <v>248</v>
      </c>
      <c r="AI23" s="158" t="s">
        <v>251</v>
      </c>
      <c r="AJ23" s="158" t="s">
        <v>250</v>
      </c>
      <c r="AK23" s="305" t="s">
        <v>250</v>
      </c>
      <c r="AL23" s="339"/>
      <c r="AM23" s="245"/>
      <c r="AN23" s="245"/>
      <c r="AO23" s="162">
        <v>980</v>
      </c>
      <c r="AP23" s="331" t="str">
        <f t="shared" si="9"/>
        <v/>
      </c>
      <c r="AQ23" s="342"/>
      <c r="AR23" s="342"/>
      <c r="AS23" s="328"/>
      <c r="AT23" s="477">
        <f t="shared" si="0"/>
        <v>2.7054794520547945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>
        <v>2</v>
      </c>
      <c r="BS23" s="471">
        <v>53</v>
      </c>
      <c r="BT23" s="469" t="str">
        <f t="shared" si="1"/>
        <v/>
      </c>
      <c r="BU23" s="470">
        <f t="shared" si="2"/>
        <v>0.59139784946236562</v>
      </c>
      <c r="BV23" s="471">
        <v>2</v>
      </c>
      <c r="BW23" s="471">
        <v>610</v>
      </c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49</v>
      </c>
      <c r="B24" s="226">
        <v>16</v>
      </c>
      <c r="C24" s="162">
        <v>92</v>
      </c>
      <c r="D24" s="162"/>
      <c r="E24" s="159"/>
      <c r="F24" s="159"/>
      <c r="G24" s="158"/>
      <c r="H24" s="158"/>
      <c r="I24" s="297"/>
      <c r="J24" s="297"/>
      <c r="K24" s="457" t="str">
        <f t="shared" si="4"/>
        <v/>
      </c>
      <c r="L24" s="297"/>
      <c r="M24" s="297"/>
      <c r="N24" s="457" t="str">
        <f t="shared" si="5"/>
        <v/>
      </c>
      <c r="O24" s="297"/>
      <c r="P24" s="297"/>
      <c r="Q24" s="457" t="str">
        <f t="shared" si="6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/>
      <c r="AI24" s="158"/>
      <c r="AJ24" s="158"/>
      <c r="AK24" s="305"/>
      <c r="AL24" s="339"/>
      <c r="AM24" s="245"/>
      <c r="AN24" s="245"/>
      <c r="AO24" s="162">
        <v>970</v>
      </c>
      <c r="AP24" s="331" t="str">
        <f t="shared" si="9"/>
        <v/>
      </c>
      <c r="AQ24" s="342"/>
      <c r="AR24" s="342"/>
      <c r="AS24" s="328"/>
      <c r="AT24" s="477">
        <f t="shared" si="0"/>
        <v>2.651006711409396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3</v>
      </c>
      <c r="BS24" s="471">
        <v>57</v>
      </c>
      <c r="BT24" s="469" t="str">
        <f t="shared" si="1"/>
        <v/>
      </c>
      <c r="BU24" s="470">
        <f t="shared" si="2"/>
        <v>0.65217391304347827</v>
      </c>
      <c r="BV24" s="471">
        <v>2</v>
      </c>
      <c r="BW24" s="471">
        <v>550</v>
      </c>
      <c r="BX24" s="469" t="str">
        <f t="shared" si="3"/>
        <v/>
      </c>
      <c r="BY24" s="521">
        <v>14</v>
      </c>
      <c r="BZ24" s="467"/>
      <c r="CA24" s="467"/>
      <c r="CB24" s="522"/>
    </row>
    <row r="25" spans="1:80" s="34" customFormat="1" ht="24.9" customHeight="1" x14ac:dyDescent="0.3">
      <c r="A25" s="225" t="s">
        <v>50</v>
      </c>
      <c r="B25" s="226">
        <v>17</v>
      </c>
      <c r="C25" s="162">
        <v>116.66666666666667</v>
      </c>
      <c r="D25" s="162"/>
      <c r="E25" s="159">
        <v>7.74</v>
      </c>
      <c r="F25" s="159">
        <v>7.66</v>
      </c>
      <c r="G25" s="158">
        <v>2820</v>
      </c>
      <c r="H25" s="158">
        <v>1970</v>
      </c>
      <c r="I25" s="297">
        <v>705</v>
      </c>
      <c r="J25" s="297">
        <v>7</v>
      </c>
      <c r="K25" s="457">
        <f t="shared" si="4"/>
        <v>99.00709219858156</v>
      </c>
      <c r="L25" s="297"/>
      <c r="M25" s="297"/>
      <c r="N25" s="457" t="str">
        <f t="shared" si="5"/>
        <v/>
      </c>
      <c r="O25" s="297">
        <v>578</v>
      </c>
      <c r="P25" s="297">
        <v>18</v>
      </c>
      <c r="Q25" s="457">
        <f t="shared" si="6"/>
        <v>96.885813148788927</v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59"/>
      <c r="AD25" s="159"/>
      <c r="AE25" s="175" t="str">
        <f t="shared" si="8"/>
        <v/>
      </c>
      <c r="AF25" s="158"/>
      <c r="AG25" s="158"/>
      <c r="AH25" s="121" t="s">
        <v>248</v>
      </c>
      <c r="AI25" s="158" t="s">
        <v>249</v>
      </c>
      <c r="AJ25" s="158" t="s">
        <v>250</v>
      </c>
      <c r="AK25" s="305" t="s">
        <v>250</v>
      </c>
      <c r="AL25" s="339"/>
      <c r="AM25" s="245"/>
      <c r="AN25" s="245"/>
      <c r="AO25" s="162">
        <v>970</v>
      </c>
      <c r="AP25" s="331" t="str">
        <f t="shared" si="9"/>
        <v/>
      </c>
      <c r="AQ25" s="342"/>
      <c r="AR25" s="342"/>
      <c r="AS25" s="328"/>
      <c r="AT25" s="477">
        <f t="shared" si="0"/>
        <v>2.032590051457976</v>
      </c>
      <c r="AU25" s="331" t="str">
        <f t="shared" si="10"/>
        <v/>
      </c>
      <c r="AV25" s="477" t="str">
        <f t="shared" si="11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6</v>
      </c>
      <c r="BS25" s="534">
        <f>233/3</f>
        <v>77.666666666666671</v>
      </c>
      <c r="BT25" s="469" t="str">
        <f t="shared" si="1"/>
        <v/>
      </c>
      <c r="BU25" s="470">
        <f t="shared" si="2"/>
        <v>0.71714285714285719</v>
      </c>
      <c r="BV25" s="471">
        <v>2</v>
      </c>
      <c r="BW25" s="471">
        <v>520</v>
      </c>
      <c r="BX25" s="469" t="str">
        <f t="shared" si="3"/>
        <v/>
      </c>
      <c r="BY25" s="521"/>
      <c r="BZ25" s="467"/>
      <c r="CA25" s="467"/>
      <c r="CB25" s="522"/>
    </row>
    <row r="26" spans="1:80" s="34" customFormat="1" ht="24.9" customHeight="1" x14ac:dyDescent="0.3">
      <c r="A26" s="225" t="s">
        <v>51</v>
      </c>
      <c r="B26" s="226">
        <v>18</v>
      </c>
      <c r="C26" s="162">
        <v>116.66666666666667</v>
      </c>
      <c r="D26" s="162"/>
      <c r="E26" s="159"/>
      <c r="F26" s="159"/>
      <c r="G26" s="158"/>
      <c r="H26" s="158"/>
      <c r="I26" s="297"/>
      <c r="J26" s="297"/>
      <c r="K26" s="457" t="str">
        <f t="shared" si="4"/>
        <v/>
      </c>
      <c r="L26" s="297"/>
      <c r="M26" s="297"/>
      <c r="N26" s="457" t="str">
        <f t="shared" si="5"/>
        <v/>
      </c>
      <c r="O26" s="297"/>
      <c r="P26" s="297"/>
      <c r="Q26" s="457" t="str">
        <f t="shared" si="6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59"/>
      <c r="AD26" s="159"/>
      <c r="AE26" s="175" t="str">
        <f t="shared" si="8"/>
        <v/>
      </c>
      <c r="AF26" s="158"/>
      <c r="AG26" s="158"/>
      <c r="AH26" s="121"/>
      <c r="AI26" s="158"/>
      <c r="AJ26" s="158"/>
      <c r="AK26" s="305"/>
      <c r="AL26" s="339"/>
      <c r="AM26" s="245"/>
      <c r="AN26" s="245"/>
      <c r="AO26" s="162"/>
      <c r="AP26" s="331" t="str">
        <f t="shared" si="9"/>
        <v/>
      </c>
      <c r="AQ26" s="342"/>
      <c r="AR26" s="342"/>
      <c r="AS26" s="328"/>
      <c r="AT26" s="477">
        <f t="shared" si="0"/>
        <v>2.032590051457976</v>
      </c>
      <c r="AU26" s="331" t="str">
        <f t="shared" si="10"/>
        <v/>
      </c>
      <c r="AV26" s="477" t="str">
        <f t="shared" si="11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/>
      <c r="BS26" s="534">
        <f t="shared" ref="BS26:BS27" si="15">233/3</f>
        <v>77.666666666666671</v>
      </c>
      <c r="BT26" s="469" t="str">
        <f t="shared" si="1"/>
        <v/>
      </c>
      <c r="BU26" s="470">
        <f t="shared" si="2"/>
        <v>0.6657142857142857</v>
      </c>
      <c r="BV26" s="471"/>
      <c r="BW26" s="471"/>
      <c r="BX26" s="469" t="str">
        <f t="shared" si="3"/>
        <v/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52</v>
      </c>
      <c r="B27" s="226">
        <v>19</v>
      </c>
      <c r="C27" s="162">
        <v>116.66666666666667</v>
      </c>
      <c r="D27" s="162"/>
      <c r="E27" s="159"/>
      <c r="F27" s="159"/>
      <c r="G27" s="158"/>
      <c r="H27" s="158"/>
      <c r="I27" s="297"/>
      <c r="J27" s="297"/>
      <c r="K27" s="457" t="str">
        <f t="shared" si="4"/>
        <v/>
      </c>
      <c r="L27" s="297"/>
      <c r="M27" s="297"/>
      <c r="N27" s="457" t="str">
        <f t="shared" si="5"/>
        <v/>
      </c>
      <c r="O27" s="297"/>
      <c r="P27" s="297"/>
      <c r="Q27" s="457" t="str">
        <f t="shared" si="6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59"/>
      <c r="AD27" s="159"/>
      <c r="AE27" s="175" t="str">
        <f t="shared" si="8"/>
        <v/>
      </c>
      <c r="AF27" s="158"/>
      <c r="AG27" s="158"/>
      <c r="AH27" s="121"/>
      <c r="AI27" s="158"/>
      <c r="AJ27" s="158"/>
      <c r="AK27" s="305"/>
      <c r="AL27" s="339"/>
      <c r="AM27" s="245"/>
      <c r="AN27" s="245"/>
      <c r="AO27" s="162"/>
      <c r="AP27" s="331" t="str">
        <f t="shared" si="9"/>
        <v/>
      </c>
      <c r="AQ27" s="342"/>
      <c r="AR27" s="342"/>
      <c r="AS27" s="328"/>
      <c r="AT27" s="477">
        <f t="shared" si="0"/>
        <v>2.032590051457976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/>
      <c r="BS27" s="534">
        <f t="shared" si="15"/>
        <v>77.666666666666671</v>
      </c>
      <c r="BT27" s="469" t="str">
        <f t="shared" si="1"/>
        <v/>
      </c>
      <c r="BU27" s="470">
        <f t="shared" si="2"/>
        <v>0.6657142857142857</v>
      </c>
      <c r="BV27" s="471"/>
      <c r="BW27" s="471"/>
      <c r="BX27" s="469" t="str">
        <f t="shared" si="3"/>
        <v/>
      </c>
      <c r="BY27" s="521"/>
      <c r="BZ27" s="467"/>
      <c r="CA27" s="467"/>
      <c r="CB27" s="522"/>
    </row>
    <row r="28" spans="1:80" s="34" customFormat="1" ht="24.9" customHeight="1" x14ac:dyDescent="0.3">
      <c r="A28" s="225" t="s">
        <v>53</v>
      </c>
      <c r="B28" s="226">
        <v>20</v>
      </c>
      <c r="C28" s="162">
        <v>91</v>
      </c>
      <c r="D28" s="162"/>
      <c r="E28" s="159"/>
      <c r="F28" s="159"/>
      <c r="G28" s="158"/>
      <c r="H28" s="158"/>
      <c r="I28" s="297"/>
      <c r="J28" s="297"/>
      <c r="K28" s="457" t="str">
        <f t="shared" si="4"/>
        <v/>
      </c>
      <c r="L28" s="297"/>
      <c r="M28" s="297"/>
      <c r="N28" s="457" t="str">
        <f t="shared" si="5"/>
        <v/>
      </c>
      <c r="O28" s="297"/>
      <c r="P28" s="297"/>
      <c r="Q28" s="457" t="str">
        <f t="shared" si="6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/>
      <c r="AI28" s="158"/>
      <c r="AJ28" s="158"/>
      <c r="AK28" s="305"/>
      <c r="AL28" s="339"/>
      <c r="AM28" s="245"/>
      <c r="AN28" s="245"/>
      <c r="AO28" s="162"/>
      <c r="AP28" s="331" t="str">
        <f t="shared" si="9"/>
        <v/>
      </c>
      <c r="AQ28" s="342"/>
      <c r="AR28" s="342"/>
      <c r="AS28" s="328"/>
      <c r="AT28" s="477">
        <f t="shared" si="0"/>
        <v>2.969924812030075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356"/>
      <c r="BB28" s="356">
        <v>2.8</v>
      </c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2</v>
      </c>
      <c r="BS28" s="534">
        <v>42</v>
      </c>
      <c r="BT28" s="469" t="str">
        <f t="shared" si="1"/>
        <v/>
      </c>
      <c r="BU28" s="470">
        <f t="shared" si="2"/>
        <v>0.48351648351648352</v>
      </c>
      <c r="BV28" s="471"/>
      <c r="BW28" s="471"/>
      <c r="BX28" s="469" t="str">
        <f t="shared" si="3"/>
        <v/>
      </c>
      <c r="BY28" s="521"/>
      <c r="BZ28" s="467"/>
      <c r="CA28" s="467">
        <v>2.8</v>
      </c>
      <c r="CB28" s="522"/>
    </row>
    <row r="29" spans="1:80" s="34" customFormat="1" ht="24.9" customHeight="1" x14ac:dyDescent="0.3">
      <c r="A29" s="225" t="s">
        <v>47</v>
      </c>
      <c r="B29" s="226">
        <v>21</v>
      </c>
      <c r="C29" s="162">
        <v>96</v>
      </c>
      <c r="D29" s="162"/>
      <c r="E29" s="159">
        <v>7.64</v>
      </c>
      <c r="F29" s="159">
        <v>7.54</v>
      </c>
      <c r="G29" s="158">
        <v>2800</v>
      </c>
      <c r="H29" s="158">
        <v>2160</v>
      </c>
      <c r="I29" s="297">
        <v>757</v>
      </c>
      <c r="J29" s="297">
        <v>6.3</v>
      </c>
      <c r="K29" s="457">
        <f t="shared" si="4"/>
        <v>99.167767503302514</v>
      </c>
      <c r="L29" s="297">
        <v>290</v>
      </c>
      <c r="M29" s="297">
        <v>7</v>
      </c>
      <c r="N29" s="457">
        <f t="shared" si="5"/>
        <v>97.586206896551715</v>
      </c>
      <c r="O29" s="297">
        <v>475</v>
      </c>
      <c r="P29" s="297">
        <v>37</v>
      </c>
      <c r="Q29" s="457">
        <f t="shared" si="6"/>
        <v>92.21052631578948</v>
      </c>
      <c r="R29" s="297">
        <v>166.6</v>
      </c>
      <c r="S29" s="297">
        <v>3.5</v>
      </c>
      <c r="T29" s="159">
        <v>155.19999999999999</v>
      </c>
      <c r="U29" s="159">
        <v>2.9</v>
      </c>
      <c r="V29" s="159">
        <v>1.4</v>
      </c>
      <c r="W29" s="159">
        <v>1.2</v>
      </c>
      <c r="X29" s="159">
        <v>0</v>
      </c>
      <c r="Y29" s="159">
        <v>0</v>
      </c>
      <c r="Z29" s="331">
        <f t="shared" si="12"/>
        <v>168</v>
      </c>
      <c r="AA29" s="331">
        <f t="shared" si="12"/>
        <v>4.7</v>
      </c>
      <c r="AB29" s="330">
        <f t="shared" si="7"/>
        <v>97.202380952380963</v>
      </c>
      <c r="AC29" s="159">
        <v>9.8000000000000007</v>
      </c>
      <c r="AD29" s="159">
        <v>2.6</v>
      </c>
      <c r="AE29" s="175">
        <f t="shared" si="8"/>
        <v>73.469387755102048</v>
      </c>
      <c r="AF29" s="158"/>
      <c r="AG29" s="158"/>
      <c r="AH29" s="121" t="s">
        <v>248</v>
      </c>
      <c r="AI29" s="158" t="s">
        <v>249</v>
      </c>
      <c r="AJ29" s="158" t="s">
        <v>250</v>
      </c>
      <c r="AK29" s="305" t="s">
        <v>250</v>
      </c>
      <c r="AL29" s="339"/>
      <c r="AM29" s="245"/>
      <c r="AN29" s="245"/>
      <c r="AO29" s="162">
        <v>990</v>
      </c>
      <c r="AP29" s="331">
        <f t="shared" si="9"/>
        <v>240.29126213592232</v>
      </c>
      <c r="AQ29" s="342">
        <v>4120</v>
      </c>
      <c r="AR29" s="342">
        <v>10500</v>
      </c>
      <c r="AS29" s="328">
        <v>84.47</v>
      </c>
      <c r="AT29" s="477">
        <f t="shared" si="0"/>
        <v>2.5483870967741935</v>
      </c>
      <c r="AU29" s="331">
        <f t="shared" si="10"/>
        <v>50.69023946574967</v>
      </c>
      <c r="AV29" s="477">
        <f t="shared" si="11"/>
        <v>7.0388349514563103E-2</v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3</v>
      </c>
      <c r="BS29" s="471">
        <v>59</v>
      </c>
      <c r="BT29" s="469">
        <f t="shared" si="1"/>
        <v>10499.354838709678</v>
      </c>
      <c r="BU29" s="470">
        <f t="shared" si="2"/>
        <v>0.64583333333333337</v>
      </c>
      <c r="BV29" s="471">
        <v>2</v>
      </c>
      <c r="BW29" s="471">
        <v>610</v>
      </c>
      <c r="BX29" s="469">
        <f t="shared" si="3"/>
        <v>296.11650485436894</v>
      </c>
      <c r="BY29" s="521"/>
      <c r="BZ29" s="467"/>
      <c r="CA29" s="467"/>
      <c r="CB29" s="522"/>
    </row>
    <row r="30" spans="1:80" s="34" customFormat="1" ht="24.9" customHeight="1" x14ac:dyDescent="0.3">
      <c r="A30" s="225" t="s">
        <v>48</v>
      </c>
      <c r="B30" s="226">
        <v>22</v>
      </c>
      <c r="C30" s="162">
        <v>97</v>
      </c>
      <c r="D30" s="162"/>
      <c r="E30" s="159"/>
      <c r="F30" s="159"/>
      <c r="G30" s="158"/>
      <c r="H30" s="158"/>
      <c r="I30" s="297"/>
      <c r="J30" s="297"/>
      <c r="K30" s="457" t="str">
        <f t="shared" si="4"/>
        <v/>
      </c>
      <c r="L30" s="297"/>
      <c r="M30" s="297"/>
      <c r="N30" s="457" t="str">
        <f t="shared" si="5"/>
        <v/>
      </c>
      <c r="O30" s="297"/>
      <c r="P30" s="297"/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/>
      <c r="AI30" s="158"/>
      <c r="AJ30" s="158"/>
      <c r="AK30" s="305"/>
      <c r="AL30" s="339"/>
      <c r="AM30" s="245"/>
      <c r="AN30" s="245"/>
      <c r="AO30" s="162">
        <v>980</v>
      </c>
      <c r="AP30" s="331" t="str">
        <f t="shared" si="9"/>
        <v/>
      </c>
      <c r="AQ30" s="342"/>
      <c r="AR30" s="342"/>
      <c r="AS30" s="328"/>
      <c r="AT30" s="477">
        <f t="shared" si="0"/>
        <v>2.7241379310344827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2</v>
      </c>
      <c r="BS30" s="471">
        <v>48</v>
      </c>
      <c r="BT30" s="469" t="str">
        <f t="shared" si="1"/>
        <v/>
      </c>
      <c r="BU30" s="470">
        <f t="shared" si="2"/>
        <v>0.51546391752577314</v>
      </c>
      <c r="BV30" s="471">
        <v>2</v>
      </c>
      <c r="BW30" s="471">
        <v>860</v>
      </c>
      <c r="BX30" s="469" t="str">
        <f t="shared" si="3"/>
        <v/>
      </c>
      <c r="BY30" s="521">
        <v>12</v>
      </c>
      <c r="BZ30" s="467"/>
      <c r="CA30" s="467"/>
      <c r="CB30" s="522"/>
    </row>
    <row r="31" spans="1:80" s="34" customFormat="1" ht="24.9" customHeight="1" x14ac:dyDescent="0.3">
      <c r="A31" s="225" t="s">
        <v>49</v>
      </c>
      <c r="B31" s="226">
        <v>23</v>
      </c>
      <c r="C31" s="162">
        <v>95</v>
      </c>
      <c r="D31" s="162"/>
      <c r="E31" s="159">
        <v>7.78</v>
      </c>
      <c r="F31" s="159">
        <v>7.59</v>
      </c>
      <c r="G31" s="158">
        <v>2760</v>
      </c>
      <c r="H31" s="158">
        <v>2080</v>
      </c>
      <c r="I31" s="297">
        <v>745</v>
      </c>
      <c r="J31" s="297">
        <v>5.4</v>
      </c>
      <c r="K31" s="457">
        <f t="shared" si="4"/>
        <v>99.275167785234913</v>
      </c>
      <c r="L31" s="297"/>
      <c r="M31" s="297"/>
      <c r="N31" s="457" t="str">
        <f t="shared" si="5"/>
        <v/>
      </c>
      <c r="O31" s="297">
        <v>449</v>
      </c>
      <c r="P31" s="297">
        <v>36</v>
      </c>
      <c r="Q31" s="457">
        <f t="shared" si="6"/>
        <v>91.982182628062361</v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59"/>
      <c r="AD31" s="159"/>
      <c r="AE31" s="175" t="str">
        <f t="shared" si="8"/>
        <v/>
      </c>
      <c r="AF31" s="158"/>
      <c r="AG31" s="158"/>
      <c r="AH31" s="121" t="s">
        <v>248</v>
      </c>
      <c r="AI31" s="158" t="s">
        <v>249</v>
      </c>
      <c r="AJ31" s="158" t="s">
        <v>250</v>
      </c>
      <c r="AK31" s="305" t="s">
        <v>250</v>
      </c>
      <c r="AL31" s="339"/>
      <c r="AM31" s="245"/>
      <c r="AN31" s="245"/>
      <c r="AO31" s="162">
        <v>980</v>
      </c>
      <c r="AP31" s="331" t="str">
        <f t="shared" si="9"/>
        <v/>
      </c>
      <c r="AQ31" s="342"/>
      <c r="AR31" s="342"/>
      <c r="AS31" s="328"/>
      <c r="AT31" s="477">
        <f t="shared" si="0"/>
        <v>2.651006711409396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4</v>
      </c>
      <c r="BS31" s="471">
        <v>54</v>
      </c>
      <c r="BT31" s="469" t="str">
        <f t="shared" si="1"/>
        <v/>
      </c>
      <c r="BU31" s="470">
        <f t="shared" si="2"/>
        <v>0.61052631578947369</v>
      </c>
      <c r="BV31" s="471">
        <v>2</v>
      </c>
      <c r="BW31" s="471">
        <v>710</v>
      </c>
      <c r="BX31" s="469" t="str">
        <f t="shared" si="3"/>
        <v/>
      </c>
      <c r="BY31" s="521"/>
      <c r="BZ31" s="467"/>
      <c r="CA31" s="467"/>
      <c r="CB31" s="522"/>
    </row>
    <row r="32" spans="1:80" s="34" customFormat="1" ht="24.9" customHeight="1" x14ac:dyDescent="0.3">
      <c r="A32" s="225" t="s">
        <v>50</v>
      </c>
      <c r="B32" s="226">
        <v>24</v>
      </c>
      <c r="C32" s="162">
        <v>111.33333333333333</v>
      </c>
      <c r="D32" s="162"/>
      <c r="E32" s="159"/>
      <c r="F32" s="159"/>
      <c r="G32" s="158"/>
      <c r="H32" s="158"/>
      <c r="I32" s="297"/>
      <c r="J32" s="297"/>
      <c r="K32" s="457" t="str">
        <f t="shared" si="4"/>
        <v/>
      </c>
      <c r="L32" s="297"/>
      <c r="M32" s="297"/>
      <c r="N32" s="457" t="str">
        <f t="shared" si="5"/>
        <v/>
      </c>
      <c r="O32" s="297"/>
      <c r="P32" s="297"/>
      <c r="Q32" s="457" t="str">
        <f t="shared" si="6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59"/>
      <c r="AD32" s="159"/>
      <c r="AE32" s="175" t="str">
        <f t="shared" si="8"/>
        <v/>
      </c>
      <c r="AF32" s="158"/>
      <c r="AG32" s="158"/>
      <c r="AH32" s="121"/>
      <c r="AI32" s="158"/>
      <c r="AJ32" s="158"/>
      <c r="AK32" s="305"/>
      <c r="AL32" s="339"/>
      <c r="AM32" s="245"/>
      <c r="AN32" s="245"/>
      <c r="AO32" s="162">
        <v>960</v>
      </c>
      <c r="AP32" s="331" t="str">
        <f t="shared" si="9"/>
        <v/>
      </c>
      <c r="AQ32" s="342"/>
      <c r="AR32" s="342"/>
      <c r="AS32" s="328"/>
      <c r="AT32" s="477">
        <f t="shared" si="0"/>
        <v>2.1584699453551912</v>
      </c>
      <c r="AU32" s="331" t="str">
        <f t="shared" si="10"/>
        <v/>
      </c>
      <c r="AV32" s="477" t="str">
        <f t="shared" si="11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7</v>
      </c>
      <c r="BS32" s="534">
        <f>215/3</f>
        <v>71.666666666666671</v>
      </c>
      <c r="BT32" s="469" t="str">
        <f t="shared" si="1"/>
        <v/>
      </c>
      <c r="BU32" s="470">
        <f t="shared" si="2"/>
        <v>0.70658682634730541</v>
      </c>
      <c r="BV32" s="471">
        <v>2</v>
      </c>
      <c r="BW32" s="471">
        <v>500</v>
      </c>
      <c r="BX32" s="469" t="str">
        <f t="shared" si="3"/>
        <v/>
      </c>
      <c r="BY32" s="521"/>
      <c r="BZ32" s="467"/>
      <c r="CA32" s="467"/>
      <c r="CB32" s="522"/>
    </row>
    <row r="33" spans="1:80" s="34" customFormat="1" ht="24.9" customHeight="1" x14ac:dyDescent="0.3">
      <c r="A33" s="225" t="s">
        <v>51</v>
      </c>
      <c r="B33" s="226">
        <v>25</v>
      </c>
      <c r="C33" s="162">
        <v>111.33333333333333</v>
      </c>
      <c r="D33" s="162"/>
      <c r="E33" s="159"/>
      <c r="F33" s="159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/>
      <c r="AI33" s="158"/>
      <c r="AJ33" s="158"/>
      <c r="AK33" s="305"/>
      <c r="AL33" s="339"/>
      <c r="AM33" s="245"/>
      <c r="AN33" s="245"/>
      <c r="AO33" s="162"/>
      <c r="AP33" s="331" t="str">
        <f t="shared" si="9"/>
        <v/>
      </c>
      <c r="AQ33" s="342"/>
      <c r="AR33" s="342"/>
      <c r="AS33" s="328"/>
      <c r="AT33" s="477">
        <f t="shared" si="0"/>
        <v>2.1584699453551912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/>
      <c r="BS33" s="534">
        <f t="shared" ref="BS33:BS34" si="16">215/3</f>
        <v>71.666666666666671</v>
      </c>
      <c r="BT33" s="469" t="str">
        <f t="shared" si="1"/>
        <v/>
      </c>
      <c r="BU33" s="470">
        <f t="shared" si="2"/>
        <v>0.64371257485029942</v>
      </c>
      <c r="BV33" s="471"/>
      <c r="BW33" s="471"/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52</v>
      </c>
      <c r="B34" s="226">
        <v>26</v>
      </c>
      <c r="C34" s="162">
        <v>111.33333333333333</v>
      </c>
      <c r="D34" s="162"/>
      <c r="E34" s="159"/>
      <c r="F34" s="159"/>
      <c r="G34" s="158"/>
      <c r="H34" s="158"/>
      <c r="I34" s="297"/>
      <c r="J34" s="297"/>
      <c r="K34" s="457" t="str">
        <f t="shared" si="4"/>
        <v/>
      </c>
      <c r="L34" s="297"/>
      <c r="M34" s="297"/>
      <c r="N34" s="457" t="str">
        <f t="shared" si="5"/>
        <v/>
      </c>
      <c r="O34" s="297"/>
      <c r="P34" s="297"/>
      <c r="Q34" s="457" t="str">
        <f t="shared" si="6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/>
      <c r="AI34" s="158"/>
      <c r="AJ34" s="158"/>
      <c r="AK34" s="305"/>
      <c r="AL34" s="339"/>
      <c r="AM34" s="245"/>
      <c r="AN34" s="245"/>
      <c r="AO34" s="162"/>
      <c r="AP34" s="331" t="str">
        <f t="shared" si="9"/>
        <v/>
      </c>
      <c r="AQ34" s="342"/>
      <c r="AR34" s="342"/>
      <c r="AS34" s="328"/>
      <c r="AT34" s="477">
        <f t="shared" si="0"/>
        <v>2.1584699453551912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/>
      <c r="BS34" s="534">
        <f t="shared" si="16"/>
        <v>71.666666666666671</v>
      </c>
      <c r="BT34" s="469" t="str">
        <f t="shared" si="1"/>
        <v/>
      </c>
      <c r="BU34" s="470">
        <f t="shared" si="2"/>
        <v>0.64371257485029942</v>
      </c>
      <c r="BV34" s="471"/>
      <c r="BW34" s="471"/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53</v>
      </c>
      <c r="B35" s="226">
        <v>27</v>
      </c>
      <c r="C35" s="162">
        <v>139</v>
      </c>
      <c r="D35" s="162"/>
      <c r="E35" s="159">
        <v>7.85</v>
      </c>
      <c r="F35" s="159">
        <v>7.62</v>
      </c>
      <c r="G35" s="158">
        <v>2790</v>
      </c>
      <c r="H35" s="158">
        <v>2130</v>
      </c>
      <c r="I35" s="297">
        <v>754</v>
      </c>
      <c r="J35" s="297">
        <v>11</v>
      </c>
      <c r="K35" s="457">
        <f t="shared" si="4"/>
        <v>98.541114058355433</v>
      </c>
      <c r="L35" s="297">
        <v>310</v>
      </c>
      <c r="M35" s="297">
        <v>7</v>
      </c>
      <c r="N35" s="457">
        <f t="shared" si="5"/>
        <v>97.741935483870961</v>
      </c>
      <c r="O35" s="297">
        <v>519</v>
      </c>
      <c r="P35" s="297">
        <v>34</v>
      </c>
      <c r="Q35" s="457">
        <f t="shared" si="6"/>
        <v>93.448940269749514</v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 t="s">
        <v>248</v>
      </c>
      <c r="AI35" s="158" t="s">
        <v>249</v>
      </c>
      <c r="AJ35" s="158" t="s">
        <v>250</v>
      </c>
      <c r="AK35" s="305" t="s">
        <v>250</v>
      </c>
      <c r="AL35" s="339"/>
      <c r="AM35" s="245"/>
      <c r="AN35" s="245"/>
      <c r="AO35" s="162">
        <v>990</v>
      </c>
      <c r="AP35" s="331">
        <f t="shared" si="9"/>
        <v>243.54243542435424</v>
      </c>
      <c r="AQ35" s="342">
        <v>4065</v>
      </c>
      <c r="AR35" s="342">
        <v>11000</v>
      </c>
      <c r="AS35" s="328">
        <v>87.42</v>
      </c>
      <c r="AT35" s="477">
        <f t="shared" si="0"/>
        <v>1.8202764976958525</v>
      </c>
      <c r="AU35" s="331">
        <f t="shared" si="10"/>
        <v>68.242381741680475</v>
      </c>
      <c r="AV35" s="477">
        <f t="shared" si="11"/>
        <v>7.626076260762607E-2</v>
      </c>
      <c r="AW35" s="312"/>
      <c r="AX35" s="164"/>
      <c r="AY35" s="313"/>
      <c r="AZ35" s="355"/>
      <c r="BA35" s="356"/>
      <c r="BB35" s="356">
        <v>2.85</v>
      </c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2</v>
      </c>
      <c r="BS35" s="471">
        <v>78</v>
      </c>
      <c r="BT35" s="469">
        <f t="shared" si="1"/>
        <v>11127.9375</v>
      </c>
      <c r="BU35" s="470">
        <f t="shared" si="2"/>
        <v>0.57553956834532372</v>
      </c>
      <c r="BV35" s="471">
        <v>1</v>
      </c>
      <c r="BW35" s="471">
        <v>950</v>
      </c>
      <c r="BX35" s="469">
        <f t="shared" si="3"/>
        <v>233.70233702337023</v>
      </c>
      <c r="BY35" s="521"/>
      <c r="BZ35" s="467"/>
      <c r="CA35" s="467">
        <v>2.85</v>
      </c>
      <c r="CB35" s="522"/>
    </row>
    <row r="36" spans="1:80" s="34" customFormat="1" ht="24.9" customHeight="1" x14ac:dyDescent="0.3">
      <c r="A36" s="225" t="s">
        <v>47</v>
      </c>
      <c r="B36" s="226">
        <v>28</v>
      </c>
      <c r="C36" s="162">
        <v>76</v>
      </c>
      <c r="D36" s="162"/>
      <c r="E36" s="159"/>
      <c r="F36" s="159">
        <v>7.6</v>
      </c>
      <c r="G36" s="158"/>
      <c r="H36" s="158">
        <v>2185</v>
      </c>
      <c r="I36" s="297"/>
      <c r="J36" s="297">
        <v>7</v>
      </c>
      <c r="K36" s="457" t="str">
        <f t="shared" si="4"/>
        <v/>
      </c>
      <c r="L36" s="297"/>
      <c r="M36" s="297">
        <v>6</v>
      </c>
      <c r="N36" s="457" t="str">
        <f t="shared" si="5"/>
        <v/>
      </c>
      <c r="O36" s="297"/>
      <c r="P36" s="297">
        <v>33</v>
      </c>
      <c r="Q36" s="457" t="str">
        <f t="shared" si="6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 t="s">
        <v>248</v>
      </c>
      <c r="AI36" s="158" t="s">
        <v>251</v>
      </c>
      <c r="AJ36" s="158" t="s">
        <v>250</v>
      </c>
      <c r="AK36" s="305" t="s">
        <v>250</v>
      </c>
      <c r="AL36" s="339"/>
      <c r="AM36" s="245"/>
      <c r="AN36" s="245"/>
      <c r="AO36" s="162">
        <v>960</v>
      </c>
      <c r="AP36" s="331" t="str">
        <f t="shared" si="9"/>
        <v/>
      </c>
      <c r="AQ36" s="342"/>
      <c r="AR36" s="342"/>
      <c r="AS36" s="328"/>
      <c r="AT36" s="477">
        <f t="shared" si="0"/>
        <v>2.969924812030075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2</v>
      </c>
      <c r="BS36" s="471">
        <v>57</v>
      </c>
      <c r="BT36" s="469" t="str">
        <f t="shared" si="1"/>
        <v/>
      </c>
      <c r="BU36" s="470">
        <f t="shared" si="2"/>
        <v>0.77631578947368418</v>
      </c>
      <c r="BV36" s="471">
        <v>2</v>
      </c>
      <c r="BW36" s="471">
        <v>540</v>
      </c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5"/>
      <c r="B37" s="226"/>
      <c r="C37" s="162"/>
      <c r="D37" s="162"/>
      <c r="E37" s="159"/>
      <c r="F37" s="159"/>
      <c r="G37" s="158"/>
      <c r="H37" s="158"/>
      <c r="I37" s="297"/>
      <c r="J37" s="297"/>
      <c r="K37" s="457" t="str">
        <f t="shared" si="4"/>
        <v/>
      </c>
      <c r="L37" s="297"/>
      <c r="M37" s="297"/>
      <c r="N37" s="457" t="str">
        <f t="shared" si="5"/>
        <v/>
      </c>
      <c r="O37" s="297"/>
      <c r="P37" s="297"/>
      <c r="Q37" s="457" t="str">
        <f t="shared" si="6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/>
      <c r="AI37" s="158"/>
      <c r="AJ37" s="158"/>
      <c r="AK37" s="305"/>
      <c r="AL37" s="339"/>
      <c r="AM37" s="245"/>
      <c r="AN37" s="245"/>
      <c r="AO37" s="162"/>
      <c r="AP37" s="331" t="str">
        <f t="shared" si="9"/>
        <v/>
      </c>
      <c r="AQ37" s="342"/>
      <c r="AR37" s="342"/>
      <c r="AS37" s="328"/>
      <c r="AT37" s="477" t="str">
        <f t="shared" si="0"/>
        <v/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/>
      <c r="BS37" s="471"/>
      <c r="BT37" s="469" t="str">
        <f t="shared" si="1"/>
        <v/>
      </c>
      <c r="BU37" s="470" t="str">
        <f t="shared" si="2"/>
        <v/>
      </c>
      <c r="BV37" s="471"/>
      <c r="BW37" s="471"/>
      <c r="BX37" s="469" t="str">
        <f t="shared" si="3"/>
        <v/>
      </c>
      <c r="BY37" s="521"/>
      <c r="BZ37" s="467"/>
      <c r="CA37" s="467"/>
      <c r="CB37" s="522"/>
    </row>
    <row r="38" spans="1:80" s="34" customFormat="1" ht="24.9" customHeight="1" x14ac:dyDescent="0.3">
      <c r="A38" s="225"/>
      <c r="B38" s="226"/>
      <c r="C38" s="162"/>
      <c r="D38" s="162"/>
      <c r="E38" s="159"/>
      <c r="F38" s="159"/>
      <c r="G38" s="158"/>
      <c r="H38" s="158"/>
      <c r="I38" s="297"/>
      <c r="J38" s="297"/>
      <c r="K38" s="457" t="str">
        <f t="shared" si="4"/>
        <v/>
      </c>
      <c r="L38" s="297"/>
      <c r="M38" s="297"/>
      <c r="N38" s="457" t="str">
        <f t="shared" si="5"/>
        <v/>
      </c>
      <c r="O38" s="297"/>
      <c r="P38" s="297"/>
      <c r="Q38" s="457" t="str">
        <f t="shared" si="6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/>
      <c r="AI38" s="158"/>
      <c r="AJ38" s="158"/>
      <c r="AK38" s="305"/>
      <c r="AL38" s="339"/>
      <c r="AM38" s="245"/>
      <c r="AN38" s="245"/>
      <c r="AO38" s="162"/>
      <c r="AP38" s="331" t="str">
        <f t="shared" si="9"/>
        <v/>
      </c>
      <c r="AQ38" s="342"/>
      <c r="AR38" s="342"/>
      <c r="AS38" s="328"/>
      <c r="AT38" s="477" t="str">
        <f t="shared" si="0"/>
        <v/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/>
      <c r="BS38" s="471"/>
      <c r="BT38" s="469" t="str">
        <f t="shared" si="1"/>
        <v/>
      </c>
      <c r="BU38" s="470" t="str">
        <f t="shared" si="2"/>
        <v/>
      </c>
      <c r="BV38" s="471"/>
      <c r="BW38" s="471"/>
      <c r="BX38" s="469" t="str">
        <f t="shared" si="3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7"/>
      <c r="B39" s="228"/>
      <c r="C39" s="165"/>
      <c r="D39" s="165"/>
      <c r="E39" s="159"/>
      <c r="F39" s="159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/>
      <c r="AP39" s="331" t="str">
        <f t="shared" si="9"/>
        <v/>
      </c>
      <c r="AQ39" s="343"/>
      <c r="AR39" s="343"/>
      <c r="AS39" s="329"/>
      <c r="AT39" s="477" t="str">
        <f t="shared" si="0"/>
        <v/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/>
      <c r="BS39" s="471"/>
      <c r="BT39" s="469" t="str">
        <f t="shared" si="1"/>
        <v/>
      </c>
      <c r="BU39" s="470" t="str">
        <f t="shared" si="2"/>
        <v/>
      </c>
      <c r="BV39" s="471"/>
      <c r="BW39" s="471"/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3104.0000000000005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62.623969111480065</v>
      </c>
      <c r="AV40" s="174"/>
      <c r="AW40" s="334" t="str">
        <f t="shared" ref="AW40:AY40" si="17">IF(SUM(AW9:AW39)=0,"",SUM(AW9:AW39))</f>
        <v/>
      </c>
      <c r="AX40" s="335" t="str">
        <f t="shared" si="17"/>
        <v/>
      </c>
      <c r="AY40" s="336" t="str">
        <f t="shared" si="17"/>
        <v/>
      </c>
      <c r="AZ40" s="359" t="str">
        <f>IF(SUM(AZ9:AZ39)=0,"",SUM(AZ9:AZ39))</f>
        <v/>
      </c>
      <c r="BA40" s="360"/>
      <c r="BB40" s="360"/>
      <c r="BC40" s="334" t="str">
        <f t="shared" ref="BC40" si="18">IF(SUM(BC9:BC39)=0,"",SUM(BC9:BC39))</f>
        <v/>
      </c>
      <c r="BD40" s="360"/>
      <c r="BE40" s="349"/>
      <c r="BF40" s="349">
        <f t="shared" ref="BF40:BP40" si="19">+SUM(BF9:BF39)</f>
        <v>0</v>
      </c>
      <c r="BG40" s="306">
        <f t="shared" si="19"/>
        <v>0</v>
      </c>
      <c r="BH40" s="306">
        <f t="shared" si="19"/>
        <v>0</v>
      </c>
      <c r="BI40" s="306">
        <f t="shared" si="19"/>
        <v>0</v>
      </c>
      <c r="BJ40" s="306">
        <f t="shared" si="19"/>
        <v>0</v>
      </c>
      <c r="BK40" s="306">
        <f t="shared" si="19"/>
        <v>0</v>
      </c>
      <c r="BL40" s="335"/>
      <c r="BM40" s="173">
        <f t="shared" si="19"/>
        <v>0</v>
      </c>
      <c r="BN40" s="306">
        <f t="shared" si="19"/>
        <v>0</v>
      </c>
      <c r="BO40" s="306">
        <f t="shared" si="19"/>
        <v>0</v>
      </c>
      <c r="BP40" s="337">
        <f t="shared" si="19"/>
        <v>0</v>
      </c>
      <c r="BR40" s="472">
        <f>IF(SUM(BR9:BR39)=0,"",SUM(BR9:BR39))</f>
        <v>72</v>
      </c>
      <c r="BS40" s="473">
        <f>IF(SUM(BS9:BS39)=0,"",SUM(BS9:BS39))</f>
        <v>1727.0000000000002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54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110.85714285714288</v>
      </c>
      <c r="D41" s="175" t="e">
        <f>+AVERAGE(D9:D39)</f>
        <v>#DIV/0!</v>
      </c>
      <c r="E41" s="175">
        <f t="shared" ref="E41:AE41" si="20">+AVERAGE(E9:E39)</f>
        <v>7.8062500000000004</v>
      </c>
      <c r="F41" s="175">
        <f t="shared" si="20"/>
        <v>7.5972727272727267</v>
      </c>
      <c r="G41" s="175">
        <f t="shared" si="20"/>
        <v>2843.75</v>
      </c>
      <c r="H41" s="175">
        <f t="shared" si="20"/>
        <v>2111.3636363636365</v>
      </c>
      <c r="I41" s="175">
        <f t="shared" si="20"/>
        <v>723</v>
      </c>
      <c r="J41" s="175">
        <f t="shared" si="20"/>
        <v>9.7636363636363637</v>
      </c>
      <c r="K41" s="175">
        <f t="shared" si="20"/>
        <v>98.53656565378769</v>
      </c>
      <c r="L41" s="175">
        <f t="shared" si="20"/>
        <v>376.8</v>
      </c>
      <c r="M41" s="175">
        <f t="shared" si="20"/>
        <v>6.75</v>
      </c>
      <c r="N41" s="175">
        <f t="shared" si="20"/>
        <v>98.041805687095234</v>
      </c>
      <c r="O41" s="175">
        <f t="shared" si="20"/>
        <v>597.875</v>
      </c>
      <c r="P41" s="175">
        <f t="shared" si="20"/>
        <v>36.090909090909093</v>
      </c>
      <c r="Q41" s="175">
        <f t="shared" si="20"/>
        <v>93.830878207279468</v>
      </c>
      <c r="R41" s="175">
        <f t="shared" si="20"/>
        <v>166.14999999999998</v>
      </c>
      <c r="S41" s="175">
        <f t="shared" si="20"/>
        <v>3.75</v>
      </c>
      <c r="T41" s="175">
        <f t="shared" si="20"/>
        <v>149.6</v>
      </c>
      <c r="U41" s="175">
        <f t="shared" si="20"/>
        <v>2.7</v>
      </c>
      <c r="V41" s="175">
        <f t="shared" si="20"/>
        <v>1.35</v>
      </c>
      <c r="W41" s="175">
        <f t="shared" si="20"/>
        <v>1.1499999999999999</v>
      </c>
      <c r="X41" s="175">
        <f t="shared" si="20"/>
        <v>0</v>
      </c>
      <c r="Y41" s="175">
        <f t="shared" si="20"/>
        <v>0</v>
      </c>
      <c r="Z41" s="177">
        <f t="shared" si="20"/>
        <v>167.5</v>
      </c>
      <c r="AA41" s="177">
        <f t="shared" si="20"/>
        <v>4.9000000000000004</v>
      </c>
      <c r="AB41" s="177">
        <f t="shared" si="20"/>
        <v>97.074244368406056</v>
      </c>
      <c r="AC41" s="177">
        <f t="shared" si="20"/>
        <v>9.6750000000000007</v>
      </c>
      <c r="AD41" s="177">
        <f t="shared" si="20"/>
        <v>2.5250000000000004</v>
      </c>
      <c r="AE41" s="177">
        <f t="shared" si="20"/>
        <v>73.907468746660982</v>
      </c>
      <c r="AF41" s="175"/>
      <c r="AG41" s="175"/>
      <c r="AH41" s="175"/>
      <c r="AI41" s="175"/>
      <c r="AJ41" s="175"/>
      <c r="AK41" s="179"/>
      <c r="AL41" s="175" t="str">
        <f t="shared" ref="AL41:BE41" si="21">IF(SUM(AL9:AL39)=0,"",AVERAGE(AL9:AL39))</f>
        <v/>
      </c>
      <c r="AM41" s="175" t="str">
        <f t="shared" si="21"/>
        <v/>
      </c>
      <c r="AN41" s="175" t="str">
        <f t="shared" si="21"/>
        <v/>
      </c>
      <c r="AO41" s="175">
        <f t="shared" si="21"/>
        <v>968.33333333333337</v>
      </c>
      <c r="AP41" s="175">
        <f t="shared" si="21"/>
        <v>243.79956116380276</v>
      </c>
      <c r="AQ41" s="175">
        <f t="shared" si="21"/>
        <v>4065</v>
      </c>
      <c r="AR41" s="175">
        <f t="shared" si="21"/>
        <v>10573.4</v>
      </c>
      <c r="AS41" s="330">
        <f t="shared" si="21"/>
        <v>87.330000000000013</v>
      </c>
      <c r="AT41" s="331">
        <f t="shared" si="21"/>
        <v>2.4040591093061421</v>
      </c>
      <c r="AU41" s="332">
        <f>IF(SUM(AU9:AU39)=0,"",AVERAGE(AU9:AU39))</f>
        <v>57.884678116249447</v>
      </c>
      <c r="AV41" s="333">
        <f t="shared" si="21"/>
        <v>9.3054864695450101E-2</v>
      </c>
      <c r="AW41" s="317" t="str">
        <f t="shared" si="21"/>
        <v/>
      </c>
      <c r="AX41" s="177" t="str">
        <f t="shared" si="21"/>
        <v/>
      </c>
      <c r="AY41" s="322" t="str">
        <f t="shared" si="21"/>
        <v/>
      </c>
      <c r="AZ41" s="361" t="str">
        <f t="shared" si="21"/>
        <v/>
      </c>
      <c r="BA41" s="362" t="str">
        <f t="shared" si="21"/>
        <v/>
      </c>
      <c r="BB41" s="362">
        <f t="shared" si="21"/>
        <v>2.87</v>
      </c>
      <c r="BC41" s="317" t="str">
        <f t="shared" si="21"/>
        <v/>
      </c>
      <c r="BD41" s="362" t="str">
        <f t="shared" si="21"/>
        <v/>
      </c>
      <c r="BE41" s="332" t="str">
        <f t="shared" si="21"/>
        <v/>
      </c>
      <c r="BF41" s="332" t="e">
        <f t="shared" ref="BF41:BP41" si="22">+AVERAGE(BF9:BF39)</f>
        <v>#DIV/0!</v>
      </c>
      <c r="BG41" s="175" t="e">
        <f t="shared" si="22"/>
        <v>#DIV/0!</v>
      </c>
      <c r="BH41" s="175" t="e">
        <f t="shared" si="22"/>
        <v>#DIV/0!</v>
      </c>
      <c r="BI41" s="175" t="e">
        <f t="shared" si="22"/>
        <v>#DIV/0!</v>
      </c>
      <c r="BJ41" s="175" t="e">
        <f t="shared" si="22"/>
        <v>#DIV/0!</v>
      </c>
      <c r="BK41" s="175" t="e">
        <f t="shared" si="22"/>
        <v>#DIV/0!</v>
      </c>
      <c r="BL41" s="177" t="e">
        <f t="shared" si="22"/>
        <v>#DIV/0!</v>
      </c>
      <c r="BM41" s="176" t="e">
        <f t="shared" si="22"/>
        <v>#DIV/0!</v>
      </c>
      <c r="BN41" s="175" t="e">
        <f t="shared" si="22"/>
        <v>#DIV/0!</v>
      </c>
      <c r="BO41" s="175" t="e">
        <f t="shared" si="22"/>
        <v>#DIV/0!</v>
      </c>
      <c r="BP41" s="178" t="e">
        <f t="shared" si="22"/>
        <v>#DIV/0!</v>
      </c>
      <c r="BR41" s="474">
        <f>IF(SUM(BR9:BR39)=0,"",AVERAGE(BR9:BR39))</f>
        <v>3.6</v>
      </c>
      <c r="BS41" s="473">
        <f>IF(SUM(BS9:BS39)=0,"",AVERAGE(BS9:BS39))</f>
        <v>61.678571428571438</v>
      </c>
      <c r="BT41" s="473">
        <f t="shared" si="1"/>
        <v>10780.47408534685</v>
      </c>
      <c r="BU41" s="473">
        <f>IF(SUM(BU9:BU39)=0,"",AVERAGE(BU9:BU39))</f>
        <v>0.60531839574361868</v>
      </c>
      <c r="BV41" s="473"/>
      <c r="BW41" s="473"/>
      <c r="BX41" s="473">
        <f t="shared" ref="BX41:CB41" si="23">IF(SUM(BX9:BX39)=0,"",AVERAGE(BX9:BX39))</f>
        <v>307.08164795116204</v>
      </c>
      <c r="BY41" s="526">
        <f t="shared" si="23"/>
        <v>18</v>
      </c>
      <c r="BZ41" s="477" t="str">
        <f t="shared" si="23"/>
        <v/>
      </c>
      <c r="CA41" s="477">
        <f t="shared" si="23"/>
        <v>2.87</v>
      </c>
      <c r="CB41" s="527" t="str">
        <f t="shared" si="23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76</v>
      </c>
      <c r="D42" s="180">
        <f>+MIN(D9:D39)</f>
        <v>0</v>
      </c>
      <c r="E42" s="180">
        <f t="shared" ref="E42:AE42" si="24">+MIN(E9:E39)</f>
        <v>7.64</v>
      </c>
      <c r="F42" s="180">
        <f t="shared" si="24"/>
        <v>7.47</v>
      </c>
      <c r="G42" s="180">
        <f t="shared" si="24"/>
        <v>2760</v>
      </c>
      <c r="H42" s="180">
        <f t="shared" si="24"/>
        <v>1934</v>
      </c>
      <c r="I42" s="180">
        <f t="shared" si="24"/>
        <v>622</v>
      </c>
      <c r="J42" s="180">
        <f t="shared" si="24"/>
        <v>3.7</v>
      </c>
      <c r="K42" s="180">
        <f t="shared" si="24"/>
        <v>96.623794212218655</v>
      </c>
      <c r="L42" s="180">
        <f t="shared" si="24"/>
        <v>290</v>
      </c>
      <c r="M42" s="180">
        <f t="shared" si="24"/>
        <v>1</v>
      </c>
      <c r="N42" s="180">
        <f t="shared" si="24"/>
        <v>97.208121827411162</v>
      </c>
      <c r="O42" s="180">
        <f t="shared" si="24"/>
        <v>449</v>
      </c>
      <c r="P42" s="180">
        <f t="shared" si="24"/>
        <v>15</v>
      </c>
      <c r="Q42" s="180">
        <f t="shared" si="24"/>
        <v>91.463414634146346</v>
      </c>
      <c r="R42" s="180">
        <f t="shared" si="24"/>
        <v>165.7</v>
      </c>
      <c r="S42" s="180">
        <f t="shared" si="24"/>
        <v>3.5</v>
      </c>
      <c r="T42" s="180">
        <f t="shared" si="24"/>
        <v>144</v>
      </c>
      <c r="U42" s="180">
        <f t="shared" si="24"/>
        <v>2.5</v>
      </c>
      <c r="V42" s="180">
        <f t="shared" si="24"/>
        <v>1.3</v>
      </c>
      <c r="W42" s="180">
        <f t="shared" si="24"/>
        <v>1.1000000000000001</v>
      </c>
      <c r="X42" s="180">
        <f t="shared" si="24"/>
        <v>0</v>
      </c>
      <c r="Y42" s="180">
        <f t="shared" si="24"/>
        <v>0</v>
      </c>
      <c r="Z42" s="182">
        <f t="shared" si="24"/>
        <v>167</v>
      </c>
      <c r="AA42" s="182">
        <f t="shared" si="24"/>
        <v>4.7</v>
      </c>
      <c r="AB42" s="182">
        <f t="shared" si="24"/>
        <v>96.946107784431149</v>
      </c>
      <c r="AC42" s="182">
        <f t="shared" si="24"/>
        <v>9.5500000000000007</v>
      </c>
      <c r="AD42" s="182">
        <f t="shared" si="24"/>
        <v>2.4500000000000002</v>
      </c>
      <c r="AE42" s="182">
        <f t="shared" si="24"/>
        <v>73.469387755102048</v>
      </c>
      <c r="AF42" s="180"/>
      <c r="AG42" s="180"/>
      <c r="AH42" s="180"/>
      <c r="AI42" s="180"/>
      <c r="AJ42" s="180"/>
      <c r="AK42" s="184"/>
      <c r="AL42" s="180">
        <f t="shared" ref="AL42:BE42" si="25">MIN(AL9:AL39)</f>
        <v>0</v>
      </c>
      <c r="AM42" s="180">
        <f t="shared" si="25"/>
        <v>0</v>
      </c>
      <c r="AN42" s="180">
        <f t="shared" si="25"/>
        <v>0</v>
      </c>
      <c r="AO42" s="180">
        <f t="shared" si="25"/>
        <v>820</v>
      </c>
      <c r="AP42" s="180">
        <f t="shared" si="25"/>
        <v>222.47706422018348</v>
      </c>
      <c r="AQ42" s="180">
        <f t="shared" si="25"/>
        <v>3560</v>
      </c>
      <c r="AR42" s="180">
        <f t="shared" si="25"/>
        <v>9700</v>
      </c>
      <c r="AS42" s="180">
        <f t="shared" si="25"/>
        <v>84.47</v>
      </c>
      <c r="AT42" s="182">
        <f t="shared" si="25"/>
        <v>1.0025380710659899</v>
      </c>
      <c r="AU42" s="320">
        <f t="shared" si="25"/>
        <v>48.55507626377964</v>
      </c>
      <c r="AV42" s="325">
        <f t="shared" si="25"/>
        <v>7.0388349514563103E-2</v>
      </c>
      <c r="AW42" s="318">
        <f t="shared" si="25"/>
        <v>0</v>
      </c>
      <c r="AX42" s="182">
        <f t="shared" si="25"/>
        <v>0</v>
      </c>
      <c r="AY42" s="323">
        <f t="shared" si="25"/>
        <v>0</v>
      </c>
      <c r="AZ42" s="363">
        <f t="shared" si="25"/>
        <v>0</v>
      </c>
      <c r="BA42" s="364">
        <f t="shared" si="25"/>
        <v>0</v>
      </c>
      <c r="BB42" s="364">
        <f t="shared" si="25"/>
        <v>2.8</v>
      </c>
      <c r="BC42" s="318">
        <f t="shared" si="25"/>
        <v>0</v>
      </c>
      <c r="BD42" s="364">
        <f t="shared" si="25"/>
        <v>0</v>
      </c>
      <c r="BE42" s="350">
        <f t="shared" si="25"/>
        <v>0</v>
      </c>
      <c r="BF42" s="350">
        <f t="shared" ref="BF42:BP42" si="26">+MIN(BF9:BF39)</f>
        <v>0</v>
      </c>
      <c r="BG42" s="180">
        <f t="shared" si="26"/>
        <v>0</v>
      </c>
      <c r="BH42" s="180">
        <f t="shared" si="26"/>
        <v>0</v>
      </c>
      <c r="BI42" s="180">
        <f t="shared" si="26"/>
        <v>0</v>
      </c>
      <c r="BJ42" s="180">
        <f t="shared" si="26"/>
        <v>0</v>
      </c>
      <c r="BK42" s="180">
        <f t="shared" si="26"/>
        <v>0</v>
      </c>
      <c r="BL42" s="182">
        <f t="shared" si="26"/>
        <v>0</v>
      </c>
      <c r="BM42" s="181">
        <f t="shared" si="26"/>
        <v>0</v>
      </c>
      <c r="BN42" s="180">
        <f t="shared" si="26"/>
        <v>0</v>
      </c>
      <c r="BO42" s="180">
        <f t="shared" si="26"/>
        <v>0</v>
      </c>
      <c r="BP42" s="183">
        <f t="shared" si="26"/>
        <v>0</v>
      </c>
      <c r="BR42" s="472">
        <f>MIN(BR9:BR39)</f>
        <v>1</v>
      </c>
      <c r="BS42" s="473">
        <f>MIN(BS9:BS39)</f>
        <v>42</v>
      </c>
      <c r="BT42" s="473">
        <f>MIN(BT9:BT39)</f>
        <v>9730.6666666666661</v>
      </c>
      <c r="BU42" s="473"/>
      <c r="BV42" s="473"/>
      <c r="BW42" s="473"/>
      <c r="BX42" s="473"/>
      <c r="BY42" s="528">
        <f t="shared" ref="BY42:CB42" si="27">MIN(BY9:BY39)</f>
        <v>12</v>
      </c>
      <c r="BZ42" s="473">
        <f t="shared" si="27"/>
        <v>0</v>
      </c>
      <c r="CA42" s="473">
        <f t="shared" si="27"/>
        <v>2.8</v>
      </c>
      <c r="CB42" s="529">
        <f t="shared" si="27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321</v>
      </c>
      <c r="D43" s="185">
        <f>+MAX(D9:D39)</f>
        <v>0</v>
      </c>
      <c r="E43" s="185">
        <f t="shared" ref="E43:AE43" si="28">+MAX(E9:E39)</f>
        <v>7.95</v>
      </c>
      <c r="F43" s="185">
        <f t="shared" si="28"/>
        <v>7.7</v>
      </c>
      <c r="G43" s="185">
        <f t="shared" si="28"/>
        <v>2960</v>
      </c>
      <c r="H43" s="185">
        <f t="shared" si="28"/>
        <v>2240</v>
      </c>
      <c r="I43" s="185">
        <f t="shared" si="28"/>
        <v>790</v>
      </c>
      <c r="J43" s="185">
        <f t="shared" si="28"/>
        <v>21</v>
      </c>
      <c r="K43" s="185">
        <f t="shared" si="28"/>
        <v>99.531645569620252</v>
      </c>
      <c r="L43" s="185">
        <f t="shared" si="28"/>
        <v>480</v>
      </c>
      <c r="M43" s="185">
        <f t="shared" si="28"/>
        <v>11</v>
      </c>
      <c r="N43" s="185">
        <f t="shared" si="28"/>
        <v>99.756097560975604</v>
      </c>
      <c r="O43" s="185">
        <f t="shared" si="28"/>
        <v>805</v>
      </c>
      <c r="P43" s="185">
        <f t="shared" si="28"/>
        <v>56</v>
      </c>
      <c r="Q43" s="185">
        <f t="shared" si="28"/>
        <v>97.826086956521735</v>
      </c>
      <c r="R43" s="185">
        <f t="shared" si="28"/>
        <v>166.6</v>
      </c>
      <c r="S43" s="185">
        <f t="shared" si="28"/>
        <v>3.9999999999999996</v>
      </c>
      <c r="T43" s="185">
        <f t="shared" si="28"/>
        <v>155.19999999999999</v>
      </c>
      <c r="U43" s="185">
        <f t="shared" si="28"/>
        <v>2.9</v>
      </c>
      <c r="V43" s="185">
        <f t="shared" si="28"/>
        <v>1.4</v>
      </c>
      <c r="W43" s="185">
        <f t="shared" si="28"/>
        <v>1.2</v>
      </c>
      <c r="X43" s="185">
        <f t="shared" si="28"/>
        <v>0</v>
      </c>
      <c r="Y43" s="185">
        <f t="shared" si="28"/>
        <v>0</v>
      </c>
      <c r="Z43" s="187">
        <f t="shared" si="28"/>
        <v>168</v>
      </c>
      <c r="AA43" s="187">
        <f t="shared" si="28"/>
        <v>5.0999999999999996</v>
      </c>
      <c r="AB43" s="187">
        <f t="shared" si="28"/>
        <v>97.202380952380963</v>
      </c>
      <c r="AC43" s="187">
        <f t="shared" si="28"/>
        <v>9.8000000000000007</v>
      </c>
      <c r="AD43" s="187">
        <f t="shared" si="28"/>
        <v>2.6</v>
      </c>
      <c r="AE43" s="187">
        <f t="shared" si="28"/>
        <v>74.345549738219901</v>
      </c>
      <c r="AF43" s="185"/>
      <c r="AG43" s="185"/>
      <c r="AH43" s="185"/>
      <c r="AI43" s="185"/>
      <c r="AJ43" s="185"/>
      <c r="AK43" s="188"/>
      <c r="AL43" s="185">
        <f t="shared" ref="AL43:BE43" si="29">MAX(AL9:AL39)</f>
        <v>0</v>
      </c>
      <c r="AM43" s="185">
        <f t="shared" si="29"/>
        <v>0</v>
      </c>
      <c r="AN43" s="185">
        <f t="shared" si="29"/>
        <v>0</v>
      </c>
      <c r="AO43" s="185">
        <f t="shared" si="29"/>
        <v>990</v>
      </c>
      <c r="AP43" s="185">
        <f t="shared" si="29"/>
        <v>278.08988764044943</v>
      </c>
      <c r="AQ43" s="185">
        <f t="shared" si="29"/>
        <v>4360</v>
      </c>
      <c r="AR43" s="185">
        <f t="shared" si="29"/>
        <v>11200</v>
      </c>
      <c r="AS43" s="185">
        <f t="shared" si="29"/>
        <v>90.37</v>
      </c>
      <c r="AT43" s="187">
        <f t="shared" si="29"/>
        <v>3.2644628099173554</v>
      </c>
      <c r="AU43" s="321">
        <f t="shared" si="29"/>
        <v>71.422041181191148</v>
      </c>
      <c r="AV43" s="326">
        <f t="shared" si="29"/>
        <v>0.1151685393258427</v>
      </c>
      <c r="AW43" s="319">
        <f t="shared" si="29"/>
        <v>0</v>
      </c>
      <c r="AX43" s="187">
        <f t="shared" si="29"/>
        <v>0</v>
      </c>
      <c r="AY43" s="324">
        <f t="shared" si="29"/>
        <v>0</v>
      </c>
      <c r="AZ43" s="365">
        <f t="shared" si="29"/>
        <v>0</v>
      </c>
      <c r="BA43" s="366">
        <f t="shared" si="29"/>
        <v>0</v>
      </c>
      <c r="BB43" s="366">
        <f t="shared" si="29"/>
        <v>2.91</v>
      </c>
      <c r="BC43" s="319">
        <f t="shared" si="29"/>
        <v>0</v>
      </c>
      <c r="BD43" s="366">
        <f t="shared" si="29"/>
        <v>0</v>
      </c>
      <c r="BE43" s="351">
        <f t="shared" si="29"/>
        <v>0</v>
      </c>
      <c r="BF43" s="351">
        <f t="shared" ref="BF43:BP43" si="30">+MAX(BF9:BF39)</f>
        <v>0</v>
      </c>
      <c r="BG43" s="185">
        <f t="shared" si="30"/>
        <v>0</v>
      </c>
      <c r="BH43" s="185">
        <f t="shared" si="30"/>
        <v>0</v>
      </c>
      <c r="BI43" s="185">
        <f t="shared" si="30"/>
        <v>0</v>
      </c>
      <c r="BJ43" s="185">
        <f t="shared" si="30"/>
        <v>0</v>
      </c>
      <c r="BK43" s="185">
        <f t="shared" si="30"/>
        <v>0</v>
      </c>
      <c r="BL43" s="187">
        <f t="shared" si="30"/>
        <v>0</v>
      </c>
      <c r="BM43" s="186">
        <f t="shared" si="30"/>
        <v>0</v>
      </c>
      <c r="BN43" s="185">
        <f t="shared" si="30"/>
        <v>0</v>
      </c>
      <c r="BO43" s="185">
        <f t="shared" si="30"/>
        <v>0</v>
      </c>
      <c r="BP43" s="352">
        <f t="shared" si="30"/>
        <v>0</v>
      </c>
      <c r="BR43" s="475">
        <f>MAX(BR9:BR39)</f>
        <v>9</v>
      </c>
      <c r="BS43" s="476">
        <f>MAX(BS9:BS39)</f>
        <v>78</v>
      </c>
      <c r="BT43" s="476">
        <f>MAX(BT9:BT39)</f>
        <v>11289.285714285714</v>
      </c>
      <c r="BU43" s="476"/>
      <c r="BV43" s="473"/>
      <c r="BW43" s="473"/>
      <c r="BX43" s="473"/>
      <c r="BY43" s="530">
        <f t="shared" ref="BY43:CB43" si="31">MAX(BY9:BY39)</f>
        <v>28</v>
      </c>
      <c r="BZ43" s="531">
        <f t="shared" si="31"/>
        <v>0</v>
      </c>
      <c r="CA43" s="531">
        <f t="shared" si="31"/>
        <v>2.91</v>
      </c>
      <c r="CB43" s="532">
        <f t="shared" si="31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599" t="s">
        <v>11</v>
      </c>
      <c r="B48" s="600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68" priority="5">
      <formula>IF(AND($AI9="H",$AH9="B"),1,0)</formula>
    </cfRule>
    <cfRule type="expression" dxfId="67" priority="6">
      <formula>IF($AI9="H",1,0)</formula>
    </cfRule>
  </conditionalFormatting>
  <conditionalFormatting sqref="AP9:AP39">
    <cfRule type="expression" dxfId="66" priority="3">
      <formula>IF(AND($AI9="H",$AH9="B"),1,0)</formula>
    </cfRule>
    <cfRule type="expression" dxfId="65" priority="4">
      <formula>IF($AI9="H",1,0)</formula>
    </cfRule>
  </conditionalFormatting>
  <conditionalFormatting sqref="AT9:AV39">
    <cfRule type="expression" dxfId="64" priority="1">
      <formula>IF(AND($AI9="H",$AH9="B"),1,0)</formula>
    </cfRule>
    <cfRule type="expression" dxfId="63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C52"/>
  <sheetViews>
    <sheetView zoomScale="55" zoomScaleNormal="55" workbookViewId="0">
      <selection activeCell="I7" sqref="I7:AD8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589" t="s">
        <v>60</v>
      </c>
      <c r="B1" s="589"/>
      <c r="C1" s="590" t="s">
        <v>247</v>
      </c>
      <c r="D1" s="590"/>
      <c r="E1" s="590"/>
      <c r="F1" s="590"/>
      <c r="G1" s="590"/>
      <c r="H1" s="590"/>
      <c r="I1" s="590"/>
      <c r="J1" s="590"/>
      <c r="K1" s="590"/>
      <c r="L1" s="590"/>
      <c r="M1" s="590"/>
      <c r="N1" s="590"/>
      <c r="O1" s="590"/>
      <c r="P1" s="590"/>
      <c r="Q1" s="590"/>
      <c r="R1" s="255"/>
      <c r="S1" s="591" t="s">
        <v>73</v>
      </c>
      <c r="T1" s="591"/>
      <c r="U1" s="591"/>
      <c r="V1" s="591"/>
      <c r="W1" s="591"/>
      <c r="X1" s="591"/>
      <c r="Y1" s="591"/>
      <c r="Z1" s="591"/>
      <c r="AA1" s="591"/>
      <c r="AB1" s="591"/>
      <c r="AC1" s="591"/>
      <c r="AD1" s="591"/>
      <c r="AE1" s="591"/>
      <c r="AF1" s="591"/>
      <c r="AG1" s="591"/>
      <c r="AH1" s="591"/>
      <c r="AI1" s="591"/>
      <c r="AJ1" s="591"/>
      <c r="AK1" s="591"/>
      <c r="AL1" s="591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591" t="s">
        <v>89</v>
      </c>
      <c r="B2" s="591"/>
      <c r="C2" s="591"/>
      <c r="D2" s="48"/>
      <c r="E2" s="592" t="s">
        <v>171</v>
      </c>
      <c r="F2" s="592"/>
      <c r="G2" s="592"/>
      <c r="H2" s="592"/>
      <c r="I2" s="592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584" t="s">
        <v>36</v>
      </c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85"/>
      <c r="AG3" s="585"/>
      <c r="AH3" s="585"/>
      <c r="AI3" s="585"/>
      <c r="AJ3" s="585"/>
      <c r="AK3" s="585"/>
      <c r="AL3" s="585"/>
      <c r="AM3" s="585"/>
      <c r="AN3" s="585"/>
      <c r="AO3" s="585"/>
      <c r="AP3" s="585"/>
      <c r="AQ3" s="585"/>
      <c r="AR3" s="585"/>
      <c r="AS3" s="585"/>
      <c r="AT3" s="123"/>
      <c r="AU3" s="123"/>
      <c r="AV3" s="123"/>
      <c r="AW3" s="123"/>
      <c r="AX3" s="123"/>
      <c r="AY3" s="123"/>
      <c r="AZ3" s="620" t="s">
        <v>37</v>
      </c>
      <c r="BA3" s="621"/>
      <c r="BB3" s="621"/>
      <c r="BC3" s="622"/>
      <c r="BD3" s="622"/>
      <c r="BE3" s="622"/>
      <c r="BF3" s="622"/>
      <c r="BG3" s="621"/>
      <c r="BH3" s="621"/>
      <c r="BI3" s="621"/>
      <c r="BJ3" s="621"/>
      <c r="BK3" s="621"/>
      <c r="BL3" s="621"/>
      <c r="BM3" s="621"/>
      <c r="BN3" s="621"/>
      <c r="BO3" s="621"/>
      <c r="BP3" s="623"/>
      <c r="BR3" s="460"/>
      <c r="BS3" s="626" t="s">
        <v>214</v>
      </c>
      <c r="BT3" s="627"/>
      <c r="BU3" s="628"/>
      <c r="BV3" s="626" t="s">
        <v>215</v>
      </c>
      <c r="BW3" s="627"/>
      <c r="BX3" s="628"/>
      <c r="BY3" s="460"/>
      <c r="BZ3" s="460"/>
      <c r="CA3" s="460"/>
      <c r="CB3" s="460"/>
    </row>
    <row r="4" spans="1:263" s="89" customFormat="1" ht="67.95" customHeight="1" thickBot="1" x14ac:dyDescent="0.45">
      <c r="A4" s="571" t="s">
        <v>38</v>
      </c>
      <c r="B4" s="572"/>
      <c r="C4" s="97" t="s">
        <v>100</v>
      </c>
      <c r="D4" s="97" t="s">
        <v>130</v>
      </c>
      <c r="E4" s="579" t="s">
        <v>129</v>
      </c>
      <c r="F4" s="581"/>
      <c r="G4" s="579" t="s">
        <v>200</v>
      </c>
      <c r="H4" s="581"/>
      <c r="I4" s="579" t="s">
        <v>39</v>
      </c>
      <c r="J4" s="580"/>
      <c r="K4" s="581"/>
      <c r="L4" s="579" t="s">
        <v>123</v>
      </c>
      <c r="M4" s="580"/>
      <c r="N4" s="581"/>
      <c r="O4" s="586" t="s">
        <v>3</v>
      </c>
      <c r="P4" s="587"/>
      <c r="Q4" s="588"/>
      <c r="R4" s="593" t="s">
        <v>10</v>
      </c>
      <c r="S4" s="594"/>
      <c r="T4" s="593" t="s">
        <v>126</v>
      </c>
      <c r="U4" s="594"/>
      <c r="V4" s="593" t="s">
        <v>124</v>
      </c>
      <c r="W4" s="594"/>
      <c r="X4" s="593" t="s">
        <v>125</v>
      </c>
      <c r="Y4" s="594"/>
      <c r="Z4" s="593" t="s">
        <v>15</v>
      </c>
      <c r="AA4" s="595"/>
      <c r="AB4" s="594"/>
      <c r="AC4" s="593" t="s">
        <v>16</v>
      </c>
      <c r="AD4" s="595"/>
      <c r="AE4" s="594"/>
      <c r="AF4" s="289" t="s">
        <v>142</v>
      </c>
      <c r="AG4" s="129" t="s">
        <v>178</v>
      </c>
      <c r="AH4" s="88" t="s">
        <v>198</v>
      </c>
      <c r="AI4" s="91" t="s">
        <v>199</v>
      </c>
      <c r="AJ4" s="596" t="s">
        <v>177</v>
      </c>
      <c r="AK4" s="607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18" t="s">
        <v>17</v>
      </c>
      <c r="AR4" s="619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14" t="s">
        <v>155</v>
      </c>
      <c r="BD4" s="615"/>
      <c r="BE4" s="616"/>
      <c r="BF4" s="617"/>
      <c r="BG4" s="637" t="s">
        <v>81</v>
      </c>
      <c r="BH4" s="637"/>
      <c r="BI4" s="637"/>
      <c r="BJ4" s="637"/>
      <c r="BK4" s="637"/>
      <c r="BL4" s="637"/>
      <c r="BM4" s="637"/>
      <c r="BN4" s="637"/>
      <c r="BO4" s="637"/>
      <c r="BP4" s="638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566" t="s">
        <v>242</v>
      </c>
      <c r="BZ4" s="567"/>
      <c r="CA4" s="567"/>
      <c r="CB4" s="568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77"/>
      <c r="F5" s="598"/>
      <c r="G5" s="577" t="s">
        <v>82</v>
      </c>
      <c r="H5" s="598"/>
      <c r="I5" s="577" t="s">
        <v>8</v>
      </c>
      <c r="J5" s="578"/>
      <c r="K5" s="286" t="s">
        <v>9</v>
      </c>
      <c r="L5" s="577" t="s">
        <v>201</v>
      </c>
      <c r="M5" s="578"/>
      <c r="N5" s="286" t="s">
        <v>9</v>
      </c>
      <c r="O5" s="577" t="s">
        <v>201</v>
      </c>
      <c r="P5" s="578"/>
      <c r="Q5" s="286" t="s">
        <v>9</v>
      </c>
      <c r="R5" s="601" t="s">
        <v>34</v>
      </c>
      <c r="S5" s="603"/>
      <c r="T5" s="601" t="s">
        <v>34</v>
      </c>
      <c r="U5" s="603"/>
      <c r="V5" s="601" t="s">
        <v>34</v>
      </c>
      <c r="W5" s="603"/>
      <c r="X5" s="601" t="s">
        <v>34</v>
      </c>
      <c r="Y5" s="603"/>
      <c r="Z5" s="601" t="s">
        <v>34</v>
      </c>
      <c r="AA5" s="602"/>
      <c r="AB5" s="286" t="s">
        <v>9</v>
      </c>
      <c r="AC5" s="601" t="s">
        <v>35</v>
      </c>
      <c r="AD5" s="602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97"/>
      <c r="AK5" s="608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04" t="s">
        <v>22</v>
      </c>
      <c r="AV5" s="612" t="s">
        <v>120</v>
      </c>
      <c r="AW5" s="302"/>
      <c r="AX5" s="302"/>
      <c r="AY5" s="302"/>
      <c r="AZ5" s="303"/>
      <c r="BA5" s="303"/>
      <c r="BB5" s="303"/>
      <c r="BC5" s="631"/>
      <c r="BD5" s="632"/>
      <c r="BE5" s="633"/>
      <c r="BF5" s="634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635" t="s">
        <v>223</v>
      </c>
      <c r="BT5" s="635" t="s">
        <v>224</v>
      </c>
      <c r="BU5" s="635"/>
      <c r="BV5" s="629"/>
      <c r="BW5" s="629" t="s">
        <v>225</v>
      </c>
      <c r="BX5" s="629" t="s">
        <v>224</v>
      </c>
      <c r="BY5" s="518" t="s">
        <v>243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395</v>
      </c>
      <c r="AU6" s="604"/>
      <c r="AV6" s="613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36"/>
      <c r="BT6" s="636"/>
      <c r="BU6" s="636"/>
      <c r="BV6" s="630"/>
      <c r="BW6" s="630"/>
      <c r="BX6" s="630"/>
      <c r="BY6" s="520" t="s">
        <v>244</v>
      </c>
      <c r="BZ6" s="520"/>
      <c r="CA6" s="520" t="s">
        <v>245</v>
      </c>
      <c r="CB6" s="520" t="s">
        <v>246</v>
      </c>
    </row>
    <row r="7" spans="1:263" s="43" customFormat="1" ht="33.75" customHeight="1" thickBot="1" x14ac:dyDescent="0.35">
      <c r="A7" s="582" t="s">
        <v>175</v>
      </c>
      <c r="B7" s="122" t="s">
        <v>83</v>
      </c>
      <c r="C7" s="155">
        <v>233</v>
      </c>
      <c r="D7" s="156"/>
      <c r="E7" s="575"/>
      <c r="F7" s="575"/>
      <c r="G7" s="238"/>
      <c r="H7" s="238"/>
      <c r="I7" s="575">
        <v>515</v>
      </c>
      <c r="J7" s="575" t="s">
        <v>255</v>
      </c>
      <c r="K7" s="575"/>
      <c r="L7" s="575">
        <v>556</v>
      </c>
      <c r="M7" s="575" t="s">
        <v>256</v>
      </c>
      <c r="N7" s="575"/>
      <c r="O7" s="575">
        <v>1200</v>
      </c>
      <c r="P7" s="575" t="s">
        <v>257</v>
      </c>
      <c r="Q7" s="575"/>
      <c r="R7" s="575"/>
      <c r="S7" s="575"/>
      <c r="T7" s="575"/>
      <c r="U7" s="575"/>
      <c r="V7" s="575"/>
      <c r="W7" s="575"/>
      <c r="X7" s="575"/>
      <c r="Y7" s="575"/>
      <c r="Z7" s="575">
        <v>84</v>
      </c>
      <c r="AA7" s="575" t="s">
        <v>258</v>
      </c>
      <c r="AB7" s="575"/>
      <c r="AC7" s="575"/>
      <c r="AD7" s="575" t="s">
        <v>259</v>
      </c>
      <c r="AE7" s="575"/>
      <c r="AF7" s="238"/>
      <c r="AG7" s="238"/>
      <c r="AH7" s="609"/>
      <c r="AI7" s="575"/>
      <c r="AJ7" s="575"/>
      <c r="AK7" s="573"/>
      <c r="AL7" s="605"/>
      <c r="AM7" s="283"/>
      <c r="AN7" s="283"/>
      <c r="AO7" s="238"/>
      <c r="AP7" s="575"/>
      <c r="AQ7" s="575"/>
      <c r="AR7" s="575"/>
      <c r="AS7" s="605"/>
      <c r="AT7" s="575"/>
      <c r="AU7" s="575"/>
      <c r="AV7" s="575"/>
      <c r="AW7" s="575"/>
      <c r="AX7" s="575"/>
      <c r="AY7" s="575"/>
      <c r="AZ7" s="575"/>
      <c r="BA7" s="575"/>
      <c r="BB7" s="575"/>
      <c r="BC7" s="575"/>
      <c r="BD7" s="575"/>
      <c r="BE7" s="575"/>
      <c r="BF7" s="575"/>
      <c r="BG7" s="610"/>
      <c r="BH7" s="283"/>
      <c r="BI7" s="283"/>
      <c r="BJ7" s="283"/>
      <c r="BK7" s="283"/>
      <c r="BL7" s="575"/>
      <c r="BM7" s="575"/>
      <c r="BN7" s="575"/>
      <c r="BO7" s="575"/>
      <c r="BP7" s="575"/>
      <c r="BR7" s="624"/>
      <c r="BS7" s="624"/>
      <c r="BT7" s="624"/>
      <c r="BU7" s="624"/>
      <c r="BV7" s="624"/>
      <c r="BW7" s="624"/>
      <c r="BX7" s="624"/>
      <c r="BY7" s="569"/>
      <c r="BZ7" s="569"/>
      <c r="CA7" s="569"/>
      <c r="CB7" s="569"/>
    </row>
    <row r="8" spans="1:263" s="43" customFormat="1" ht="33.75" customHeight="1" thickBot="1" x14ac:dyDescent="0.35">
      <c r="A8" s="583"/>
      <c r="B8" s="122" t="s">
        <v>84</v>
      </c>
      <c r="C8" s="155">
        <v>233</v>
      </c>
      <c r="D8" s="157"/>
      <c r="E8" s="576"/>
      <c r="F8" s="576"/>
      <c r="G8" s="239"/>
      <c r="H8" s="239"/>
      <c r="I8" s="576"/>
      <c r="J8" s="576"/>
      <c r="K8" s="576"/>
      <c r="L8" s="576"/>
      <c r="M8" s="576"/>
      <c r="N8" s="576"/>
      <c r="O8" s="576"/>
      <c r="P8" s="576"/>
      <c r="Q8" s="576"/>
      <c r="R8" s="576"/>
      <c r="S8" s="576"/>
      <c r="T8" s="576"/>
      <c r="U8" s="576"/>
      <c r="V8" s="576"/>
      <c r="W8" s="576"/>
      <c r="X8" s="576"/>
      <c r="Y8" s="576"/>
      <c r="Z8" s="576"/>
      <c r="AA8" s="576"/>
      <c r="AB8" s="576"/>
      <c r="AC8" s="576"/>
      <c r="AD8" s="576"/>
      <c r="AE8" s="576"/>
      <c r="AF8" s="239"/>
      <c r="AG8" s="239"/>
      <c r="AH8" s="576"/>
      <c r="AI8" s="576"/>
      <c r="AJ8" s="576"/>
      <c r="AK8" s="574"/>
      <c r="AL8" s="606"/>
      <c r="AM8" s="284"/>
      <c r="AN8" s="284"/>
      <c r="AO8" s="239"/>
      <c r="AP8" s="576"/>
      <c r="AQ8" s="576"/>
      <c r="AR8" s="576"/>
      <c r="AS8" s="606"/>
      <c r="AT8" s="576"/>
      <c r="AU8" s="576"/>
      <c r="AV8" s="576"/>
      <c r="AW8" s="576"/>
      <c r="AX8" s="576"/>
      <c r="AY8" s="576"/>
      <c r="AZ8" s="576"/>
      <c r="BA8" s="576"/>
      <c r="BB8" s="576"/>
      <c r="BC8" s="576"/>
      <c r="BD8" s="576"/>
      <c r="BE8" s="576"/>
      <c r="BF8" s="576"/>
      <c r="BG8" s="611"/>
      <c r="BH8" s="284"/>
      <c r="BI8" s="284"/>
      <c r="BJ8" s="284"/>
      <c r="BK8" s="284"/>
      <c r="BL8" s="576"/>
      <c r="BM8" s="576"/>
      <c r="BN8" s="576"/>
      <c r="BO8" s="576"/>
      <c r="BP8" s="576"/>
      <c r="BR8" s="625"/>
      <c r="BS8" s="625"/>
      <c r="BT8" s="625"/>
      <c r="BU8" s="625"/>
      <c r="BV8" s="625"/>
      <c r="BW8" s="625"/>
      <c r="BX8" s="625"/>
      <c r="BY8" s="570"/>
      <c r="BZ8" s="570"/>
      <c r="CA8" s="570"/>
      <c r="CB8" s="570"/>
    </row>
    <row r="9" spans="1:263" s="34" customFormat="1" ht="24.9" customHeight="1" x14ac:dyDescent="0.3">
      <c r="A9" s="223" t="s">
        <v>48</v>
      </c>
      <c r="B9" s="224">
        <v>1</v>
      </c>
      <c r="C9" s="158">
        <v>89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158">
        <v>990</v>
      </c>
      <c r="AP9" s="331" t="str">
        <f>+IF(AQ9&gt;0,AO9*1000/AQ9,"")</f>
        <v/>
      </c>
      <c r="AQ9" s="341"/>
      <c r="AR9" s="341"/>
      <c r="AS9" s="327"/>
      <c r="AT9" s="477">
        <f t="shared" ref="AT9:AT39" si="0">+IF(C9="","",IF(1&gt;0,1*$AT$6/(C9+BS9),""))</f>
        <v>2.5816993464052289</v>
      </c>
      <c r="AU9" s="331" t="str">
        <f>+IF(AV9="","",((AT$6*AQ9)/((BR9*AR9)+(J9*C9))))</f>
        <v/>
      </c>
      <c r="AV9" s="477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79">
        <v>2</v>
      </c>
      <c r="BS9" s="471">
        <v>64</v>
      </c>
      <c r="BT9" s="469" t="str">
        <f t="shared" ref="BT9:BT41" si="1">IF(AQ9="","",((1+BU9)*AQ9/BU9))</f>
        <v/>
      </c>
      <c r="BU9" s="470">
        <f t="shared" ref="BU9:BU39" si="2">IF(C9="","",(BS9+BR9)/C9)</f>
        <v>0.7415730337078652</v>
      </c>
      <c r="BV9" s="471">
        <v>2</v>
      </c>
      <c r="BW9" s="471">
        <v>920</v>
      </c>
      <c r="BX9" s="469" t="str">
        <f t="shared" ref="BX9:BX39" si="3">IF(AQ9="","",BW9*BV9*1000/AQ9)</f>
        <v/>
      </c>
      <c r="BY9" s="521"/>
      <c r="BZ9" s="467"/>
      <c r="CA9" s="467"/>
      <c r="CB9" s="522"/>
    </row>
    <row r="10" spans="1:263" s="34" customFormat="1" ht="24.9" customHeight="1" x14ac:dyDescent="0.3">
      <c r="A10" s="225" t="s">
        <v>49</v>
      </c>
      <c r="B10" s="226">
        <v>2</v>
      </c>
      <c r="C10" s="162">
        <v>102</v>
      </c>
      <c r="D10" s="162"/>
      <c r="E10" s="159">
        <v>8.31</v>
      </c>
      <c r="F10" s="159">
        <v>7.64</v>
      </c>
      <c r="G10" s="158">
        <v>3360</v>
      </c>
      <c r="H10" s="158">
        <v>2420</v>
      </c>
      <c r="I10" s="297">
        <v>525</v>
      </c>
      <c r="J10" s="297">
        <v>7</v>
      </c>
      <c r="K10" s="457">
        <f t="shared" ref="K10:K39" si="4">IF(AND(I10&lt;&gt;"",J10&lt;&gt;""),(I10-J10)/I10*100,"")</f>
        <v>98.666666666666671</v>
      </c>
      <c r="L10" s="297"/>
      <c r="M10" s="297"/>
      <c r="N10" s="457" t="str">
        <f t="shared" ref="N10:N39" si="5">IF(AND(L10&lt;&gt;"",M10&lt;&gt;""),(L10-M10)/L10*100,"")</f>
        <v/>
      </c>
      <c r="O10" s="297">
        <v>954</v>
      </c>
      <c r="P10" s="297">
        <v>40</v>
      </c>
      <c r="Q10" s="457">
        <f t="shared" ref="Q10:Q39" si="6">IF(AND(O10&lt;&gt;"",P10&lt;&gt;""),(O10-P10)/O10*100,"")</f>
        <v>95.807127882599588</v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 t="s">
        <v>248</v>
      </c>
      <c r="AI10" s="158" t="s">
        <v>249</v>
      </c>
      <c r="AJ10" s="158" t="s">
        <v>250</v>
      </c>
      <c r="AK10" s="305" t="s">
        <v>250</v>
      </c>
      <c r="AL10" s="339"/>
      <c r="AM10" s="245"/>
      <c r="AN10" s="245"/>
      <c r="AO10" s="162">
        <v>990</v>
      </c>
      <c r="AP10" s="331" t="str">
        <f t="shared" ref="AP10:AP39" si="9">+IF(AQ10&gt;0,AO10*1000/AQ10,"")</f>
        <v/>
      </c>
      <c r="AQ10" s="342"/>
      <c r="AR10" s="342"/>
      <c r="AS10" s="328"/>
      <c r="AT10" s="477">
        <f t="shared" si="0"/>
        <v>2.4085365853658538</v>
      </c>
      <c r="AU10" s="331" t="str">
        <f t="shared" ref="AU10:AU39" si="10">+IF(AV10="","",((AT$6*AQ10)/((BR10*AR10)+(J10*C10))))</f>
        <v/>
      </c>
      <c r="AV10" s="477" t="str">
        <f t="shared" ref="AV10:AV39" si="11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80">
        <v>2</v>
      </c>
      <c r="BS10" s="471">
        <v>62</v>
      </c>
      <c r="BT10" s="469" t="str">
        <f t="shared" si="1"/>
        <v/>
      </c>
      <c r="BU10" s="470">
        <f t="shared" si="2"/>
        <v>0.62745098039215685</v>
      </c>
      <c r="BV10" s="471">
        <v>2</v>
      </c>
      <c r="BW10" s="471">
        <v>960</v>
      </c>
      <c r="BX10" s="469" t="str">
        <f t="shared" si="3"/>
        <v/>
      </c>
      <c r="BY10" s="521">
        <v>12</v>
      </c>
      <c r="BZ10" s="467"/>
      <c r="CA10" s="467"/>
      <c r="CB10" s="522"/>
    </row>
    <row r="11" spans="1:263" s="34" customFormat="1" ht="24.9" customHeight="1" x14ac:dyDescent="0.3">
      <c r="A11" s="223" t="s">
        <v>50</v>
      </c>
      <c r="B11" s="226">
        <v>3</v>
      </c>
      <c r="C11" s="162">
        <v>104.66666666666667</v>
      </c>
      <c r="D11" s="162"/>
      <c r="E11" s="159"/>
      <c r="F11" s="159"/>
      <c r="G11" s="158"/>
      <c r="H11" s="158"/>
      <c r="I11" s="297"/>
      <c r="J11" s="297"/>
      <c r="K11" s="457" t="str">
        <f t="shared" si="4"/>
        <v/>
      </c>
      <c r="L11" s="297"/>
      <c r="M11" s="297"/>
      <c r="N11" s="457" t="str">
        <f t="shared" si="5"/>
        <v/>
      </c>
      <c r="O11" s="297"/>
      <c r="P11" s="297"/>
      <c r="Q11" s="457" t="str">
        <f t="shared" si="6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/>
      <c r="AI11" s="158"/>
      <c r="AJ11" s="158"/>
      <c r="AK11" s="305"/>
      <c r="AL11" s="339"/>
      <c r="AM11" s="245"/>
      <c r="AN11" s="245"/>
      <c r="AO11" s="162">
        <v>990</v>
      </c>
      <c r="AP11" s="331" t="str">
        <f t="shared" si="9"/>
        <v/>
      </c>
      <c r="AQ11" s="342"/>
      <c r="AR11" s="342"/>
      <c r="AS11" s="328"/>
      <c r="AT11" s="477">
        <f t="shared" si="0"/>
        <v>2.7054794520547945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80">
        <v>7</v>
      </c>
      <c r="BS11" s="534">
        <f>124/3</f>
        <v>41.333333333333336</v>
      </c>
      <c r="BT11" s="469" t="str">
        <f t="shared" si="1"/>
        <v/>
      </c>
      <c r="BU11" s="470">
        <f t="shared" si="2"/>
        <v>0.46178343949044587</v>
      </c>
      <c r="BV11" s="471">
        <v>2</v>
      </c>
      <c r="BW11" s="471">
        <v>920</v>
      </c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5" t="s">
        <v>51</v>
      </c>
      <c r="B12" s="226">
        <v>4</v>
      </c>
      <c r="C12" s="162">
        <v>104.66666666666667</v>
      </c>
      <c r="D12" s="162"/>
      <c r="E12" s="159"/>
      <c r="F12" s="159"/>
      <c r="G12" s="158"/>
      <c r="H12" s="158"/>
      <c r="I12" s="297"/>
      <c r="J12" s="297"/>
      <c r="K12" s="457" t="str">
        <f t="shared" si="4"/>
        <v/>
      </c>
      <c r="L12" s="297"/>
      <c r="M12" s="297"/>
      <c r="N12" s="457" t="str">
        <f t="shared" si="5"/>
        <v/>
      </c>
      <c r="O12" s="297"/>
      <c r="P12" s="297"/>
      <c r="Q12" s="457" t="str">
        <f t="shared" si="6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59"/>
      <c r="AD12" s="159"/>
      <c r="AE12" s="175" t="str">
        <f t="shared" si="8"/>
        <v/>
      </c>
      <c r="AF12" s="158"/>
      <c r="AG12" s="158"/>
      <c r="AH12" s="121"/>
      <c r="AI12" s="158"/>
      <c r="AJ12" s="158"/>
      <c r="AK12" s="305"/>
      <c r="AL12" s="339"/>
      <c r="AM12" s="245"/>
      <c r="AN12" s="245"/>
      <c r="AO12" s="162"/>
      <c r="AP12" s="331" t="str">
        <f t="shared" si="9"/>
        <v/>
      </c>
      <c r="AQ12" s="342"/>
      <c r="AR12" s="342"/>
      <c r="AS12" s="328"/>
      <c r="AT12" s="477">
        <f t="shared" si="0"/>
        <v>2.7054794520547945</v>
      </c>
      <c r="AU12" s="331" t="str">
        <f t="shared" si="10"/>
        <v/>
      </c>
      <c r="AV12" s="477" t="str">
        <f t="shared" si="11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80"/>
      <c r="BS12" s="534">
        <f t="shared" ref="BS12:BS13" si="13">124/3</f>
        <v>41.333333333333336</v>
      </c>
      <c r="BT12" s="469" t="str">
        <f t="shared" si="1"/>
        <v/>
      </c>
      <c r="BU12" s="470">
        <f t="shared" si="2"/>
        <v>0.39490445859872614</v>
      </c>
      <c r="BV12" s="471"/>
      <c r="BW12" s="471"/>
      <c r="BX12" s="469" t="str">
        <f t="shared" si="3"/>
        <v/>
      </c>
      <c r="BY12" s="521"/>
      <c r="BZ12" s="467"/>
      <c r="CA12" s="467"/>
      <c r="CB12" s="522"/>
    </row>
    <row r="13" spans="1:263" s="34" customFormat="1" ht="24.9" customHeight="1" x14ac:dyDescent="0.3">
      <c r="A13" s="223" t="s">
        <v>52</v>
      </c>
      <c r="B13" s="226">
        <v>5</v>
      </c>
      <c r="C13" s="162">
        <v>104.66666666666667</v>
      </c>
      <c r="D13" s="162"/>
      <c r="E13" s="159"/>
      <c r="F13" s="159"/>
      <c r="G13" s="158"/>
      <c r="H13" s="158"/>
      <c r="I13" s="297"/>
      <c r="J13" s="297"/>
      <c r="K13" s="457" t="str">
        <f t="shared" si="4"/>
        <v/>
      </c>
      <c r="L13" s="297"/>
      <c r="M13" s="297"/>
      <c r="N13" s="457" t="str">
        <f t="shared" si="5"/>
        <v/>
      </c>
      <c r="O13" s="297"/>
      <c r="P13" s="297"/>
      <c r="Q13" s="457" t="str">
        <f t="shared" si="6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/>
      <c r="AI13" s="158"/>
      <c r="AJ13" s="158"/>
      <c r="AK13" s="305"/>
      <c r="AL13" s="339"/>
      <c r="AM13" s="245"/>
      <c r="AN13" s="245"/>
      <c r="AO13" s="162"/>
      <c r="AP13" s="331" t="str">
        <f t="shared" si="9"/>
        <v/>
      </c>
      <c r="AQ13" s="342"/>
      <c r="AR13" s="342"/>
      <c r="AS13" s="328"/>
      <c r="AT13" s="477">
        <f t="shared" si="0"/>
        <v>2.7054794520547945</v>
      </c>
      <c r="AU13" s="331" t="str">
        <f t="shared" si="10"/>
        <v/>
      </c>
      <c r="AV13" s="477" t="str">
        <f t="shared" si="11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80"/>
      <c r="BS13" s="534">
        <f t="shared" si="13"/>
        <v>41.333333333333336</v>
      </c>
      <c r="BT13" s="469" t="str">
        <f t="shared" si="1"/>
        <v/>
      </c>
      <c r="BU13" s="470">
        <f t="shared" si="2"/>
        <v>0.39490445859872614</v>
      </c>
      <c r="BV13" s="471"/>
      <c r="BW13" s="471"/>
      <c r="BX13" s="469" t="str">
        <f t="shared" si="3"/>
        <v/>
      </c>
      <c r="BY13" s="521"/>
      <c r="BZ13" s="467"/>
      <c r="CA13" s="467"/>
      <c r="CB13" s="522"/>
    </row>
    <row r="14" spans="1:263" s="34" customFormat="1" ht="24.9" customHeight="1" x14ac:dyDescent="0.3">
      <c r="A14" s="225" t="s">
        <v>53</v>
      </c>
      <c r="B14" s="226">
        <v>6</v>
      </c>
      <c r="C14" s="162">
        <v>86</v>
      </c>
      <c r="D14" s="162"/>
      <c r="E14" s="159"/>
      <c r="F14" s="159"/>
      <c r="G14" s="158"/>
      <c r="H14" s="158"/>
      <c r="I14" s="297"/>
      <c r="J14" s="297"/>
      <c r="K14" s="457" t="str">
        <f t="shared" si="4"/>
        <v/>
      </c>
      <c r="L14" s="297"/>
      <c r="M14" s="297"/>
      <c r="N14" s="457" t="str">
        <f t="shared" si="5"/>
        <v/>
      </c>
      <c r="O14" s="297"/>
      <c r="P14" s="297"/>
      <c r="Q14" s="457" t="str">
        <f t="shared" si="6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59"/>
      <c r="AD14" s="159"/>
      <c r="AE14" s="175" t="str">
        <f t="shared" si="8"/>
        <v/>
      </c>
      <c r="AF14" s="158"/>
      <c r="AG14" s="158"/>
      <c r="AH14" s="121"/>
      <c r="AI14" s="158"/>
      <c r="AJ14" s="158"/>
      <c r="AK14" s="305"/>
      <c r="AL14" s="339"/>
      <c r="AM14" s="245"/>
      <c r="AN14" s="245"/>
      <c r="AO14" s="162">
        <v>990</v>
      </c>
      <c r="AP14" s="331" t="str">
        <f t="shared" si="9"/>
        <v/>
      </c>
      <c r="AQ14" s="342"/>
      <c r="AR14" s="342"/>
      <c r="AS14" s="328"/>
      <c r="AT14" s="477">
        <f t="shared" si="0"/>
        <v>3.185483870967742</v>
      </c>
      <c r="AU14" s="331" t="str">
        <f t="shared" si="10"/>
        <v/>
      </c>
      <c r="AV14" s="477" t="str">
        <f t="shared" si="11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80">
        <v>2</v>
      </c>
      <c r="BS14" s="534">
        <v>38</v>
      </c>
      <c r="BT14" s="469" t="str">
        <f t="shared" si="1"/>
        <v/>
      </c>
      <c r="BU14" s="470">
        <f t="shared" si="2"/>
        <v>0.46511627906976744</v>
      </c>
      <c r="BV14" s="471">
        <v>2</v>
      </c>
      <c r="BW14" s="471">
        <v>800</v>
      </c>
      <c r="BX14" s="469" t="str">
        <f t="shared" si="3"/>
        <v/>
      </c>
      <c r="BY14" s="521"/>
      <c r="BZ14" s="467"/>
      <c r="CA14" s="467"/>
      <c r="CB14" s="522"/>
    </row>
    <row r="15" spans="1:263" s="34" customFormat="1" ht="24.9" customHeight="1" x14ac:dyDescent="0.3">
      <c r="A15" s="225" t="s">
        <v>47</v>
      </c>
      <c r="B15" s="226">
        <v>7</v>
      </c>
      <c r="C15" s="162">
        <v>92</v>
      </c>
      <c r="D15" s="162"/>
      <c r="E15" s="159">
        <v>7.95</v>
      </c>
      <c r="F15" s="159">
        <v>7.61</v>
      </c>
      <c r="G15" s="158">
        <v>3390</v>
      </c>
      <c r="H15" s="158">
        <v>2310</v>
      </c>
      <c r="I15" s="297">
        <v>623</v>
      </c>
      <c r="J15" s="297">
        <v>7.8</v>
      </c>
      <c r="K15" s="457">
        <f t="shared" si="4"/>
        <v>98.74799357945426</v>
      </c>
      <c r="L15" s="297">
        <v>382</v>
      </c>
      <c r="M15" s="297">
        <v>1</v>
      </c>
      <c r="N15" s="457">
        <f t="shared" si="5"/>
        <v>99.738219895287955</v>
      </c>
      <c r="O15" s="297">
        <v>1109</v>
      </c>
      <c r="P15" s="297">
        <v>43</v>
      </c>
      <c r="Q15" s="457">
        <f t="shared" si="6"/>
        <v>96.122633002705143</v>
      </c>
      <c r="R15" s="297">
        <v>144.5</v>
      </c>
      <c r="S15" s="297">
        <v>22.9</v>
      </c>
      <c r="T15" s="159">
        <v>101</v>
      </c>
      <c r="U15" s="159">
        <v>12.3</v>
      </c>
      <c r="V15" s="159">
        <v>2.5</v>
      </c>
      <c r="W15" s="159">
        <v>1.6</v>
      </c>
      <c r="X15" s="159">
        <v>0</v>
      </c>
      <c r="Y15" s="159">
        <v>0</v>
      </c>
      <c r="Z15" s="331">
        <f t="shared" si="12"/>
        <v>147</v>
      </c>
      <c r="AA15" s="331">
        <f t="shared" si="12"/>
        <v>24.5</v>
      </c>
      <c r="AB15" s="330">
        <f t="shared" si="7"/>
        <v>83.333333333333343</v>
      </c>
      <c r="AC15" s="159">
        <v>9.1999999999999993</v>
      </c>
      <c r="AD15" s="159">
        <v>2.8</v>
      </c>
      <c r="AE15" s="175">
        <f t="shared" si="8"/>
        <v>69.565217391304344</v>
      </c>
      <c r="AF15" s="158"/>
      <c r="AG15" s="158"/>
      <c r="AH15" s="121" t="s">
        <v>248</v>
      </c>
      <c r="AI15" s="158" t="s">
        <v>249</v>
      </c>
      <c r="AJ15" s="158" t="s">
        <v>250</v>
      </c>
      <c r="AK15" s="305" t="s">
        <v>250</v>
      </c>
      <c r="AL15" s="339"/>
      <c r="AM15" s="245"/>
      <c r="AN15" s="245"/>
      <c r="AO15" s="162">
        <v>990</v>
      </c>
      <c r="AP15" s="331">
        <f t="shared" si="9"/>
        <v>233.49056603773585</v>
      </c>
      <c r="AQ15" s="342">
        <v>4240</v>
      </c>
      <c r="AR15" s="342">
        <v>15613</v>
      </c>
      <c r="AS15" s="328">
        <v>92.2</v>
      </c>
      <c r="AT15" s="477">
        <f t="shared" si="0"/>
        <v>2.9924242424242422</v>
      </c>
      <c r="AU15" s="331">
        <f t="shared" si="10"/>
        <v>52.42990771234301</v>
      </c>
      <c r="AV15" s="477">
        <f t="shared" si="11"/>
        <v>9.0094339622641503E-2</v>
      </c>
      <c r="AW15" s="312"/>
      <c r="AX15" s="164"/>
      <c r="AY15" s="313"/>
      <c r="AZ15" s="355"/>
      <c r="BA15" s="356"/>
      <c r="BB15" s="356">
        <v>1.85</v>
      </c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80">
        <v>2</v>
      </c>
      <c r="BS15" s="471">
        <v>40</v>
      </c>
      <c r="BT15" s="469">
        <f t="shared" si="1"/>
        <v>13527.61904761905</v>
      </c>
      <c r="BU15" s="470">
        <f t="shared" si="2"/>
        <v>0.45652173913043476</v>
      </c>
      <c r="BV15" s="471">
        <v>2</v>
      </c>
      <c r="BW15" s="471">
        <v>630</v>
      </c>
      <c r="BX15" s="469">
        <f t="shared" si="3"/>
        <v>297.16981132075472</v>
      </c>
      <c r="BY15" s="521"/>
      <c r="BZ15" s="467"/>
      <c r="CA15" s="467">
        <v>1.85</v>
      </c>
      <c r="CB15" s="522"/>
    </row>
    <row r="16" spans="1:263" s="34" customFormat="1" ht="24.9" customHeight="1" x14ac:dyDescent="0.3">
      <c r="A16" s="225" t="s">
        <v>48</v>
      </c>
      <c r="B16" s="226">
        <v>8</v>
      </c>
      <c r="C16" s="162">
        <v>83</v>
      </c>
      <c r="D16" s="162"/>
      <c r="E16" s="159"/>
      <c r="F16" s="159"/>
      <c r="G16" s="158"/>
      <c r="H16" s="158"/>
      <c r="I16" s="297"/>
      <c r="J16" s="297"/>
      <c r="K16" s="457" t="str">
        <f t="shared" si="4"/>
        <v/>
      </c>
      <c r="L16" s="297"/>
      <c r="M16" s="297"/>
      <c r="N16" s="457" t="str">
        <f t="shared" si="5"/>
        <v/>
      </c>
      <c r="O16" s="297"/>
      <c r="P16" s="297"/>
      <c r="Q16" s="457" t="str">
        <f t="shared" si="6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/>
      <c r="AI16" s="158"/>
      <c r="AJ16" s="158"/>
      <c r="AK16" s="305"/>
      <c r="AL16" s="339"/>
      <c r="AM16" s="245"/>
      <c r="AN16" s="245"/>
      <c r="AO16" s="162">
        <v>990</v>
      </c>
      <c r="AP16" s="331" t="str">
        <f t="shared" si="9"/>
        <v/>
      </c>
      <c r="AQ16" s="342"/>
      <c r="AR16" s="342"/>
      <c r="AS16" s="328"/>
      <c r="AT16" s="477">
        <f t="shared" si="0"/>
        <v>3.2916666666666665</v>
      </c>
      <c r="AU16" s="331" t="str">
        <f t="shared" si="10"/>
        <v/>
      </c>
      <c r="AV16" s="477" t="str">
        <f t="shared" si="11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80">
        <v>2</v>
      </c>
      <c r="BS16" s="471">
        <v>37</v>
      </c>
      <c r="BT16" s="469" t="str">
        <f t="shared" si="1"/>
        <v/>
      </c>
      <c r="BU16" s="470">
        <f t="shared" si="2"/>
        <v>0.46987951807228917</v>
      </c>
      <c r="BV16" s="471">
        <v>2</v>
      </c>
      <c r="BW16" s="471">
        <v>710</v>
      </c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49</v>
      </c>
      <c r="B17" s="226">
        <v>9</v>
      </c>
      <c r="C17" s="162">
        <v>159</v>
      </c>
      <c r="D17" s="162"/>
      <c r="E17" s="159"/>
      <c r="F17" s="159">
        <v>7.6</v>
      </c>
      <c r="G17" s="158"/>
      <c r="H17" s="158">
        <v>2184</v>
      </c>
      <c r="I17" s="297"/>
      <c r="J17" s="297">
        <v>6</v>
      </c>
      <c r="K17" s="457" t="str">
        <f t="shared" si="4"/>
        <v/>
      </c>
      <c r="L17" s="297"/>
      <c r="M17" s="297">
        <v>5</v>
      </c>
      <c r="N17" s="457" t="str">
        <f t="shared" si="5"/>
        <v/>
      </c>
      <c r="O17" s="297"/>
      <c r="P17" s="297">
        <v>44</v>
      </c>
      <c r="Q17" s="457" t="str">
        <f t="shared" si="6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59"/>
      <c r="AD17" s="159"/>
      <c r="AE17" s="175" t="str">
        <f t="shared" si="8"/>
        <v/>
      </c>
      <c r="AF17" s="158"/>
      <c r="AG17" s="158"/>
      <c r="AH17" s="121" t="s">
        <v>248</v>
      </c>
      <c r="AI17" s="158" t="s">
        <v>251</v>
      </c>
      <c r="AJ17" s="158" t="s">
        <v>250</v>
      </c>
      <c r="AK17" s="305" t="s">
        <v>250</v>
      </c>
      <c r="AL17" s="339"/>
      <c r="AM17" s="245"/>
      <c r="AN17" s="245"/>
      <c r="AO17" s="162">
        <v>990</v>
      </c>
      <c r="AP17" s="331" t="str">
        <f t="shared" si="9"/>
        <v/>
      </c>
      <c r="AQ17" s="342"/>
      <c r="AR17" s="342"/>
      <c r="AS17" s="328"/>
      <c r="AT17" s="477">
        <f t="shared" si="0"/>
        <v>2.0256410256410255</v>
      </c>
      <c r="AU17" s="331" t="str">
        <f t="shared" si="10"/>
        <v/>
      </c>
      <c r="AV17" s="477" t="str">
        <f t="shared" si="11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80">
        <v>6</v>
      </c>
      <c r="BS17" s="471">
        <v>36</v>
      </c>
      <c r="BT17" s="469" t="str">
        <f t="shared" si="1"/>
        <v/>
      </c>
      <c r="BU17" s="470">
        <f t="shared" si="2"/>
        <v>0.26415094339622641</v>
      </c>
      <c r="BV17" s="471">
        <v>2</v>
      </c>
      <c r="BW17" s="471">
        <v>800</v>
      </c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50</v>
      </c>
      <c r="B18" s="226">
        <v>10</v>
      </c>
      <c r="C18" s="162">
        <v>110</v>
      </c>
      <c r="D18" s="162"/>
      <c r="E18" s="159">
        <v>7.98</v>
      </c>
      <c r="F18" s="159">
        <v>7.56</v>
      </c>
      <c r="G18" s="158">
        <v>3410</v>
      </c>
      <c r="H18" s="158">
        <v>2370</v>
      </c>
      <c r="I18" s="297">
        <v>508</v>
      </c>
      <c r="J18" s="297">
        <v>6.1</v>
      </c>
      <c r="K18" s="457">
        <f t="shared" si="4"/>
        <v>98.799212598425186</v>
      </c>
      <c r="L18" s="297"/>
      <c r="M18" s="297"/>
      <c r="N18" s="457" t="str">
        <f t="shared" si="5"/>
        <v/>
      </c>
      <c r="O18" s="297">
        <v>1045</v>
      </c>
      <c r="P18" s="297">
        <v>38</v>
      </c>
      <c r="Q18" s="457">
        <f t="shared" si="6"/>
        <v>96.36363636363636</v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59"/>
      <c r="AD18" s="159"/>
      <c r="AE18" s="175" t="str">
        <f t="shared" si="8"/>
        <v/>
      </c>
      <c r="AF18" s="158"/>
      <c r="AG18" s="158"/>
      <c r="AH18" s="121" t="s">
        <v>248</v>
      </c>
      <c r="AI18" s="158" t="s">
        <v>249</v>
      </c>
      <c r="AJ18" s="158" t="s">
        <v>250</v>
      </c>
      <c r="AK18" s="305" t="s">
        <v>250</v>
      </c>
      <c r="AL18" s="339"/>
      <c r="AM18" s="245"/>
      <c r="AN18" s="245"/>
      <c r="AO18" s="162">
        <v>990</v>
      </c>
      <c r="AP18" s="331" t="str">
        <f t="shared" si="9"/>
        <v/>
      </c>
      <c r="AQ18" s="342"/>
      <c r="AR18" s="342"/>
      <c r="AS18" s="328"/>
      <c r="AT18" s="477">
        <f t="shared" si="0"/>
        <v>2.6629213483146064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80">
        <v>8</v>
      </c>
      <c r="BS18" s="534">
        <f>115/3</f>
        <v>38.333333333333336</v>
      </c>
      <c r="BT18" s="469" t="str">
        <f t="shared" si="1"/>
        <v/>
      </c>
      <c r="BU18" s="470">
        <f t="shared" si="2"/>
        <v>0.42121212121212126</v>
      </c>
      <c r="BV18" s="471">
        <v>2</v>
      </c>
      <c r="BW18" s="471">
        <v>800</v>
      </c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51</v>
      </c>
      <c r="B19" s="226">
        <v>11</v>
      </c>
      <c r="C19" s="162">
        <v>110</v>
      </c>
      <c r="D19" s="162"/>
      <c r="E19" s="159"/>
      <c r="F19" s="159"/>
      <c r="G19" s="158"/>
      <c r="H19" s="158"/>
      <c r="I19" s="297"/>
      <c r="J19" s="297"/>
      <c r="K19" s="457" t="str">
        <f t="shared" si="4"/>
        <v/>
      </c>
      <c r="L19" s="297"/>
      <c r="M19" s="297"/>
      <c r="N19" s="457" t="str">
        <f t="shared" si="5"/>
        <v/>
      </c>
      <c r="O19" s="297"/>
      <c r="P19" s="297"/>
      <c r="Q19" s="457" t="str">
        <f t="shared" si="6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59"/>
      <c r="AD19" s="159"/>
      <c r="AE19" s="175" t="str">
        <f t="shared" si="8"/>
        <v/>
      </c>
      <c r="AF19" s="158"/>
      <c r="AG19" s="158"/>
      <c r="AH19" s="121"/>
      <c r="AI19" s="158"/>
      <c r="AJ19" s="158"/>
      <c r="AK19" s="305"/>
      <c r="AL19" s="339"/>
      <c r="AM19" s="245"/>
      <c r="AN19" s="245"/>
      <c r="AO19" s="162"/>
      <c r="AP19" s="331" t="str">
        <f t="shared" si="9"/>
        <v/>
      </c>
      <c r="AQ19" s="342"/>
      <c r="AR19" s="342"/>
      <c r="AS19" s="328"/>
      <c r="AT19" s="477">
        <f t="shared" si="0"/>
        <v>2.6629213483146064</v>
      </c>
      <c r="AU19" s="331" t="str">
        <f t="shared" si="10"/>
        <v/>
      </c>
      <c r="AV19" s="477" t="str">
        <f t="shared" si="11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80"/>
      <c r="BS19" s="534">
        <f t="shared" ref="BS19:BS20" si="14">115/3</f>
        <v>38.333333333333336</v>
      </c>
      <c r="BT19" s="469" t="str">
        <f t="shared" si="1"/>
        <v/>
      </c>
      <c r="BU19" s="470">
        <f t="shared" si="2"/>
        <v>0.34848484848484851</v>
      </c>
      <c r="BV19" s="471"/>
      <c r="BW19" s="471"/>
      <c r="BX19" s="469" t="str">
        <f t="shared" si="3"/>
        <v/>
      </c>
      <c r="BY19" s="521"/>
      <c r="BZ19" s="467"/>
      <c r="CA19" s="467"/>
      <c r="CB19" s="522"/>
    </row>
    <row r="20" spans="1:80" s="34" customFormat="1" ht="24.9" customHeight="1" x14ac:dyDescent="0.3">
      <c r="A20" s="225" t="s">
        <v>52</v>
      </c>
      <c r="B20" s="226">
        <v>12</v>
      </c>
      <c r="C20" s="162">
        <v>110</v>
      </c>
      <c r="D20" s="162"/>
      <c r="E20" s="159"/>
      <c r="F20" s="159"/>
      <c r="G20" s="158"/>
      <c r="H20" s="158"/>
      <c r="I20" s="297"/>
      <c r="J20" s="297"/>
      <c r="K20" s="457" t="str">
        <f t="shared" si="4"/>
        <v/>
      </c>
      <c r="L20" s="297"/>
      <c r="M20" s="297"/>
      <c r="N20" s="457" t="str">
        <f t="shared" si="5"/>
        <v/>
      </c>
      <c r="O20" s="297"/>
      <c r="P20" s="297"/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59"/>
      <c r="AD20" s="159"/>
      <c r="AE20" s="175" t="str">
        <f t="shared" si="8"/>
        <v/>
      </c>
      <c r="AF20" s="158"/>
      <c r="AG20" s="158"/>
      <c r="AH20" s="121"/>
      <c r="AI20" s="158"/>
      <c r="AJ20" s="158"/>
      <c r="AK20" s="305"/>
      <c r="AL20" s="339"/>
      <c r="AM20" s="245"/>
      <c r="AN20" s="245"/>
      <c r="AO20" s="162"/>
      <c r="AP20" s="331" t="str">
        <f t="shared" si="9"/>
        <v/>
      </c>
      <c r="AQ20" s="342"/>
      <c r="AR20" s="342"/>
      <c r="AS20" s="328"/>
      <c r="AT20" s="477">
        <f t="shared" si="0"/>
        <v>2.6629213483146064</v>
      </c>
      <c r="AU20" s="331" t="str">
        <f t="shared" si="10"/>
        <v/>
      </c>
      <c r="AV20" s="477" t="str">
        <f t="shared" si="11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80"/>
      <c r="BS20" s="534">
        <f t="shared" si="14"/>
        <v>38.333333333333336</v>
      </c>
      <c r="BT20" s="469" t="str">
        <f t="shared" si="1"/>
        <v/>
      </c>
      <c r="BU20" s="470">
        <f t="shared" si="2"/>
        <v>0.34848484848484851</v>
      </c>
      <c r="BV20" s="471"/>
      <c r="BW20" s="471"/>
      <c r="BX20" s="469" t="str">
        <f t="shared" si="3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53</v>
      </c>
      <c r="B21" s="226">
        <v>13</v>
      </c>
      <c r="C21" s="162">
        <v>89</v>
      </c>
      <c r="D21" s="162"/>
      <c r="E21" s="159"/>
      <c r="F21" s="159"/>
      <c r="G21" s="158"/>
      <c r="H21" s="158"/>
      <c r="I21" s="297"/>
      <c r="J21" s="297"/>
      <c r="K21" s="457" t="str">
        <f t="shared" si="4"/>
        <v/>
      </c>
      <c r="L21" s="297"/>
      <c r="M21" s="297"/>
      <c r="N21" s="457" t="str">
        <f t="shared" si="5"/>
        <v/>
      </c>
      <c r="O21" s="297"/>
      <c r="P21" s="297"/>
      <c r="Q21" s="457" t="str">
        <f t="shared" si="6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59"/>
      <c r="AD21" s="159"/>
      <c r="AE21" s="175" t="str">
        <f t="shared" si="8"/>
        <v/>
      </c>
      <c r="AF21" s="158"/>
      <c r="AG21" s="158"/>
      <c r="AH21" s="121"/>
      <c r="AI21" s="158"/>
      <c r="AJ21" s="158"/>
      <c r="AK21" s="305"/>
      <c r="AL21" s="339"/>
      <c r="AM21" s="245"/>
      <c r="AN21" s="245"/>
      <c r="AO21" s="162">
        <v>990</v>
      </c>
      <c r="AP21" s="331" t="str">
        <f t="shared" si="9"/>
        <v/>
      </c>
      <c r="AQ21" s="342"/>
      <c r="AR21" s="342"/>
      <c r="AS21" s="328"/>
      <c r="AT21" s="477">
        <f t="shared" si="0"/>
        <v>3.185483870967742</v>
      </c>
      <c r="AU21" s="331" t="str">
        <f t="shared" si="10"/>
        <v/>
      </c>
      <c r="AV21" s="477" t="str">
        <f t="shared" si="11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80">
        <v>2</v>
      </c>
      <c r="BS21" s="534">
        <v>35</v>
      </c>
      <c r="BT21" s="469" t="str">
        <f t="shared" si="1"/>
        <v/>
      </c>
      <c r="BU21" s="470">
        <f t="shared" si="2"/>
        <v>0.4157303370786517</v>
      </c>
      <c r="BV21" s="471">
        <v>2</v>
      </c>
      <c r="BW21" s="471">
        <v>700</v>
      </c>
      <c r="BX21" s="469" t="str">
        <f t="shared" si="3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47</v>
      </c>
      <c r="B22" s="226">
        <v>14</v>
      </c>
      <c r="C22" s="162">
        <v>88</v>
      </c>
      <c r="D22" s="162"/>
      <c r="E22" s="159">
        <v>8.32</v>
      </c>
      <c r="F22" s="159">
        <v>7.57</v>
      </c>
      <c r="G22" s="158">
        <v>3550</v>
      </c>
      <c r="H22" s="158">
        <v>2540</v>
      </c>
      <c r="I22" s="297">
        <v>800</v>
      </c>
      <c r="J22" s="297">
        <v>8.6999999999999993</v>
      </c>
      <c r="K22" s="457">
        <f t="shared" si="4"/>
        <v>98.912499999999994</v>
      </c>
      <c r="L22" s="297">
        <v>312</v>
      </c>
      <c r="M22" s="297">
        <v>7.6</v>
      </c>
      <c r="N22" s="457">
        <f t="shared" si="5"/>
        <v>97.564102564102555</v>
      </c>
      <c r="O22" s="297">
        <v>859</v>
      </c>
      <c r="P22" s="297">
        <v>57</v>
      </c>
      <c r="Q22" s="457">
        <f t="shared" si="6"/>
        <v>93.364377182770667</v>
      </c>
      <c r="R22" s="297">
        <v>148.6</v>
      </c>
      <c r="S22" s="297">
        <v>25</v>
      </c>
      <c r="T22" s="159">
        <v>102</v>
      </c>
      <c r="U22" s="159">
        <v>21.8</v>
      </c>
      <c r="V22" s="159">
        <v>1.4</v>
      </c>
      <c r="W22" s="159">
        <v>1</v>
      </c>
      <c r="X22" s="159">
        <v>0</v>
      </c>
      <c r="Y22" s="159">
        <v>0</v>
      </c>
      <c r="Z22" s="331">
        <f t="shared" si="12"/>
        <v>150</v>
      </c>
      <c r="AA22" s="331">
        <f t="shared" si="12"/>
        <v>26</v>
      </c>
      <c r="AB22" s="330">
        <f t="shared" si="7"/>
        <v>82.666666666666671</v>
      </c>
      <c r="AC22" s="159">
        <v>9.5</v>
      </c>
      <c r="AD22" s="159">
        <v>5.5</v>
      </c>
      <c r="AE22" s="175">
        <f t="shared" si="8"/>
        <v>42.105263157894733</v>
      </c>
      <c r="AF22" s="158"/>
      <c r="AG22" s="158"/>
      <c r="AH22" s="121" t="s">
        <v>248</v>
      </c>
      <c r="AI22" s="158" t="s">
        <v>249</v>
      </c>
      <c r="AJ22" s="158" t="s">
        <v>250</v>
      </c>
      <c r="AK22" s="305" t="s">
        <v>250</v>
      </c>
      <c r="AL22" s="339"/>
      <c r="AM22" s="245"/>
      <c r="AN22" s="245"/>
      <c r="AO22" s="162">
        <v>990</v>
      </c>
      <c r="AP22" s="331">
        <f t="shared" si="9"/>
        <v>245.04950495049505</v>
      </c>
      <c r="AQ22" s="342">
        <v>4040</v>
      </c>
      <c r="AR22" s="342">
        <v>14400</v>
      </c>
      <c r="AS22" s="328">
        <v>94.06</v>
      </c>
      <c r="AT22" s="477">
        <f t="shared" si="0"/>
        <v>3.1349206349206349</v>
      </c>
      <c r="AU22" s="331">
        <f t="shared" si="10"/>
        <v>53.97488973672106</v>
      </c>
      <c r="AV22" s="477">
        <f t="shared" si="11"/>
        <v>7.7227722772277227E-2</v>
      </c>
      <c r="AW22" s="312"/>
      <c r="AX22" s="164"/>
      <c r="AY22" s="313"/>
      <c r="AZ22" s="355"/>
      <c r="BA22" s="356"/>
      <c r="BB22" s="356">
        <v>2.79</v>
      </c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80">
        <v>2</v>
      </c>
      <c r="BS22" s="471">
        <v>38</v>
      </c>
      <c r="BT22" s="469">
        <f t="shared" si="1"/>
        <v>12928.000000000002</v>
      </c>
      <c r="BU22" s="470">
        <f t="shared" si="2"/>
        <v>0.45454545454545453</v>
      </c>
      <c r="BV22" s="471">
        <v>2</v>
      </c>
      <c r="BW22" s="471">
        <v>690</v>
      </c>
      <c r="BX22" s="469">
        <f t="shared" si="3"/>
        <v>341.58415841584156</v>
      </c>
      <c r="BY22" s="521">
        <v>14</v>
      </c>
      <c r="BZ22" s="467"/>
      <c r="CA22" s="467">
        <v>2.79</v>
      </c>
      <c r="CB22" s="522"/>
    </row>
    <row r="23" spans="1:80" s="34" customFormat="1" ht="24.9" customHeight="1" x14ac:dyDescent="0.3">
      <c r="A23" s="225" t="s">
        <v>48</v>
      </c>
      <c r="B23" s="226">
        <v>15</v>
      </c>
      <c r="C23" s="162">
        <v>92</v>
      </c>
      <c r="D23" s="162"/>
      <c r="E23" s="159"/>
      <c r="F23" s="159"/>
      <c r="G23" s="158"/>
      <c r="H23" s="158"/>
      <c r="I23" s="297"/>
      <c r="J23" s="297"/>
      <c r="K23" s="457" t="str">
        <f t="shared" si="4"/>
        <v/>
      </c>
      <c r="L23" s="297"/>
      <c r="M23" s="297"/>
      <c r="N23" s="457" t="str">
        <f t="shared" si="5"/>
        <v/>
      </c>
      <c r="O23" s="297"/>
      <c r="P23" s="297"/>
      <c r="Q23" s="457" t="str">
        <f t="shared" si="6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/>
      <c r="AI23" s="158"/>
      <c r="AJ23" s="158"/>
      <c r="AK23" s="305"/>
      <c r="AL23" s="339"/>
      <c r="AM23" s="245"/>
      <c r="AN23" s="245"/>
      <c r="AO23" s="162">
        <v>990</v>
      </c>
      <c r="AP23" s="331" t="str">
        <f t="shared" si="9"/>
        <v/>
      </c>
      <c r="AQ23" s="342"/>
      <c r="AR23" s="342"/>
      <c r="AS23" s="328"/>
      <c r="AT23" s="477">
        <f t="shared" si="0"/>
        <v>3.0859375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80">
        <v>2</v>
      </c>
      <c r="BS23" s="471">
        <v>36</v>
      </c>
      <c r="BT23" s="469" t="str">
        <f t="shared" si="1"/>
        <v/>
      </c>
      <c r="BU23" s="470">
        <f t="shared" si="2"/>
        <v>0.41304347826086957</v>
      </c>
      <c r="BV23" s="471"/>
      <c r="BW23" s="471"/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49</v>
      </c>
      <c r="B24" s="226">
        <v>16</v>
      </c>
      <c r="C24" s="162">
        <v>90</v>
      </c>
      <c r="D24" s="162"/>
      <c r="E24" s="159">
        <v>8.4499999999999993</v>
      </c>
      <c r="F24" s="159">
        <v>7.53</v>
      </c>
      <c r="G24" s="158">
        <v>3580</v>
      </c>
      <c r="H24" s="158">
        <v>2720</v>
      </c>
      <c r="I24" s="297">
        <v>717</v>
      </c>
      <c r="J24" s="297">
        <v>5.9</v>
      </c>
      <c r="K24" s="457">
        <f t="shared" si="4"/>
        <v>99.177126917712698</v>
      </c>
      <c r="L24" s="297"/>
      <c r="M24" s="297"/>
      <c r="N24" s="457" t="str">
        <f t="shared" si="5"/>
        <v/>
      </c>
      <c r="O24" s="297">
        <v>716</v>
      </c>
      <c r="P24" s="297">
        <v>44</v>
      </c>
      <c r="Q24" s="457">
        <f t="shared" si="6"/>
        <v>93.85474860335195</v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 t="s">
        <v>248</v>
      </c>
      <c r="AI24" s="158" t="s">
        <v>249</v>
      </c>
      <c r="AJ24" s="158" t="s">
        <v>250</v>
      </c>
      <c r="AK24" s="305" t="s">
        <v>250</v>
      </c>
      <c r="AL24" s="339"/>
      <c r="AM24" s="245"/>
      <c r="AN24" s="245"/>
      <c r="AO24" s="162">
        <v>990</v>
      </c>
      <c r="AP24" s="331" t="str">
        <f t="shared" si="9"/>
        <v/>
      </c>
      <c r="AQ24" s="342"/>
      <c r="AR24" s="342"/>
      <c r="AS24" s="328"/>
      <c r="AT24" s="477">
        <f t="shared" si="0"/>
        <v>3.16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80">
        <v>2</v>
      </c>
      <c r="BS24" s="471">
        <v>35</v>
      </c>
      <c r="BT24" s="469" t="str">
        <f t="shared" si="1"/>
        <v/>
      </c>
      <c r="BU24" s="470">
        <f t="shared" si="2"/>
        <v>0.41111111111111109</v>
      </c>
      <c r="BV24" s="471">
        <v>2</v>
      </c>
      <c r="BW24" s="471">
        <v>860</v>
      </c>
      <c r="BX24" s="469" t="str">
        <f t="shared" si="3"/>
        <v/>
      </c>
      <c r="BY24" s="521"/>
      <c r="BZ24" s="467"/>
      <c r="CA24" s="467"/>
      <c r="CB24" s="522"/>
    </row>
    <row r="25" spans="1:80" s="34" customFormat="1" ht="24.9" customHeight="1" x14ac:dyDescent="0.3">
      <c r="A25" s="225" t="s">
        <v>50</v>
      </c>
      <c r="B25" s="226">
        <v>17</v>
      </c>
      <c r="C25" s="162">
        <v>108</v>
      </c>
      <c r="D25" s="162"/>
      <c r="E25" s="159"/>
      <c r="F25" s="159"/>
      <c r="G25" s="158"/>
      <c r="H25" s="158"/>
      <c r="I25" s="297"/>
      <c r="J25" s="297"/>
      <c r="K25" s="457" t="str">
        <f t="shared" si="4"/>
        <v/>
      </c>
      <c r="L25" s="297"/>
      <c r="M25" s="297"/>
      <c r="N25" s="457" t="str">
        <f t="shared" si="5"/>
        <v/>
      </c>
      <c r="O25" s="297"/>
      <c r="P25" s="297"/>
      <c r="Q25" s="457" t="str">
        <f t="shared" si="6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59"/>
      <c r="AD25" s="159"/>
      <c r="AE25" s="175" t="str">
        <f t="shared" si="8"/>
        <v/>
      </c>
      <c r="AF25" s="158"/>
      <c r="AG25" s="158"/>
      <c r="AH25" s="121"/>
      <c r="AI25" s="158"/>
      <c r="AJ25" s="158"/>
      <c r="AK25" s="305"/>
      <c r="AL25" s="339"/>
      <c r="AM25" s="245"/>
      <c r="AN25" s="245"/>
      <c r="AO25" s="162">
        <v>990</v>
      </c>
      <c r="AP25" s="331" t="str">
        <f t="shared" si="9"/>
        <v/>
      </c>
      <c r="AQ25" s="342"/>
      <c r="AR25" s="342"/>
      <c r="AS25" s="328"/>
      <c r="AT25" s="477">
        <f t="shared" si="0"/>
        <v>2.6569506726457401</v>
      </c>
      <c r="AU25" s="331" t="str">
        <f t="shared" si="10"/>
        <v/>
      </c>
      <c r="AV25" s="477" t="str">
        <f t="shared" si="11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80">
        <v>9</v>
      </c>
      <c r="BS25" s="534">
        <f>122/3</f>
        <v>40.666666666666664</v>
      </c>
      <c r="BT25" s="469" t="str">
        <f t="shared" si="1"/>
        <v/>
      </c>
      <c r="BU25" s="470">
        <f t="shared" si="2"/>
        <v>0.45987654320987653</v>
      </c>
      <c r="BV25" s="471">
        <v>2</v>
      </c>
      <c r="BW25" s="471">
        <v>680</v>
      </c>
      <c r="BX25" s="469" t="str">
        <f t="shared" si="3"/>
        <v/>
      </c>
      <c r="BY25" s="521"/>
      <c r="BZ25" s="467"/>
      <c r="CA25" s="467"/>
      <c r="CB25" s="522"/>
    </row>
    <row r="26" spans="1:80" s="34" customFormat="1" ht="24.9" customHeight="1" x14ac:dyDescent="0.3">
      <c r="A26" s="225" t="s">
        <v>51</v>
      </c>
      <c r="B26" s="226">
        <v>18</v>
      </c>
      <c r="C26" s="162">
        <v>108</v>
      </c>
      <c r="D26" s="162"/>
      <c r="E26" s="159"/>
      <c r="F26" s="159"/>
      <c r="G26" s="158"/>
      <c r="H26" s="158"/>
      <c r="I26" s="297"/>
      <c r="J26" s="297"/>
      <c r="K26" s="457" t="str">
        <f t="shared" si="4"/>
        <v/>
      </c>
      <c r="L26" s="297"/>
      <c r="M26" s="297"/>
      <c r="N26" s="457" t="str">
        <f t="shared" si="5"/>
        <v/>
      </c>
      <c r="O26" s="297"/>
      <c r="P26" s="297"/>
      <c r="Q26" s="457" t="str">
        <f t="shared" si="6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59"/>
      <c r="AD26" s="159"/>
      <c r="AE26" s="175" t="str">
        <f t="shared" si="8"/>
        <v/>
      </c>
      <c r="AF26" s="158"/>
      <c r="AG26" s="158"/>
      <c r="AH26" s="121"/>
      <c r="AI26" s="158"/>
      <c r="AJ26" s="158"/>
      <c r="AK26" s="305"/>
      <c r="AL26" s="339"/>
      <c r="AM26" s="245"/>
      <c r="AN26" s="245"/>
      <c r="AO26" s="162"/>
      <c r="AP26" s="331" t="str">
        <f t="shared" si="9"/>
        <v/>
      </c>
      <c r="AQ26" s="342"/>
      <c r="AR26" s="342"/>
      <c r="AS26" s="328"/>
      <c r="AT26" s="477">
        <f t="shared" si="0"/>
        <v>2.6569506726457401</v>
      </c>
      <c r="AU26" s="331" t="str">
        <f t="shared" si="10"/>
        <v/>
      </c>
      <c r="AV26" s="477" t="str">
        <f t="shared" si="11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80"/>
      <c r="BS26" s="534">
        <f t="shared" ref="BS26:BS27" si="15">122/3</f>
        <v>40.666666666666664</v>
      </c>
      <c r="BT26" s="469" t="str">
        <f t="shared" si="1"/>
        <v/>
      </c>
      <c r="BU26" s="470">
        <f t="shared" si="2"/>
        <v>0.37654320987654316</v>
      </c>
      <c r="BV26" s="471"/>
      <c r="BW26" s="471"/>
      <c r="BX26" s="469" t="str">
        <f t="shared" si="3"/>
        <v/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52</v>
      </c>
      <c r="B27" s="226">
        <v>19</v>
      </c>
      <c r="C27" s="162">
        <v>108</v>
      </c>
      <c r="D27" s="162"/>
      <c r="E27" s="159"/>
      <c r="F27" s="159"/>
      <c r="G27" s="158"/>
      <c r="H27" s="158"/>
      <c r="I27" s="297"/>
      <c r="J27" s="297"/>
      <c r="K27" s="457" t="str">
        <f t="shared" si="4"/>
        <v/>
      </c>
      <c r="L27" s="297"/>
      <c r="M27" s="297"/>
      <c r="N27" s="457" t="str">
        <f t="shared" si="5"/>
        <v/>
      </c>
      <c r="O27" s="297"/>
      <c r="P27" s="297"/>
      <c r="Q27" s="457" t="str">
        <f t="shared" si="6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59"/>
      <c r="AD27" s="159"/>
      <c r="AE27" s="175" t="str">
        <f t="shared" si="8"/>
        <v/>
      </c>
      <c r="AF27" s="158"/>
      <c r="AG27" s="158"/>
      <c r="AH27" s="121"/>
      <c r="AI27" s="158"/>
      <c r="AJ27" s="158"/>
      <c r="AK27" s="305"/>
      <c r="AL27" s="339"/>
      <c r="AM27" s="245"/>
      <c r="AN27" s="245"/>
      <c r="AO27" s="162"/>
      <c r="AP27" s="331" t="str">
        <f t="shared" si="9"/>
        <v/>
      </c>
      <c r="AQ27" s="342"/>
      <c r="AR27" s="342"/>
      <c r="AS27" s="328"/>
      <c r="AT27" s="477">
        <f t="shared" si="0"/>
        <v>2.6569506726457401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80"/>
      <c r="BS27" s="534">
        <f t="shared" si="15"/>
        <v>40.666666666666664</v>
      </c>
      <c r="BT27" s="469" t="str">
        <f t="shared" si="1"/>
        <v/>
      </c>
      <c r="BU27" s="470">
        <f t="shared" si="2"/>
        <v>0.37654320987654316</v>
      </c>
      <c r="BV27" s="471"/>
      <c r="BW27" s="471"/>
      <c r="BX27" s="469" t="str">
        <f t="shared" si="3"/>
        <v/>
      </c>
      <c r="BY27" s="521"/>
      <c r="BZ27" s="467"/>
      <c r="CA27" s="467"/>
      <c r="CB27" s="522"/>
    </row>
    <row r="28" spans="1:80" s="34" customFormat="1" ht="24.9" customHeight="1" x14ac:dyDescent="0.3">
      <c r="A28" s="225" t="s">
        <v>53</v>
      </c>
      <c r="B28" s="226">
        <v>20</v>
      </c>
      <c r="C28" s="162">
        <v>98</v>
      </c>
      <c r="D28" s="162"/>
      <c r="E28" s="159"/>
      <c r="F28" s="159"/>
      <c r="G28" s="158"/>
      <c r="H28" s="158"/>
      <c r="I28" s="297"/>
      <c r="J28" s="297"/>
      <c r="K28" s="457" t="str">
        <f t="shared" si="4"/>
        <v/>
      </c>
      <c r="L28" s="297"/>
      <c r="M28" s="297"/>
      <c r="N28" s="457" t="str">
        <f t="shared" si="5"/>
        <v/>
      </c>
      <c r="O28" s="297"/>
      <c r="P28" s="297"/>
      <c r="Q28" s="457" t="str">
        <f t="shared" si="6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/>
      <c r="AI28" s="158"/>
      <c r="AJ28" s="158"/>
      <c r="AK28" s="305"/>
      <c r="AL28" s="339"/>
      <c r="AM28" s="245"/>
      <c r="AN28" s="245"/>
      <c r="AO28" s="162">
        <v>990</v>
      </c>
      <c r="AP28" s="331" t="str">
        <f t="shared" si="9"/>
        <v/>
      </c>
      <c r="AQ28" s="342"/>
      <c r="AR28" s="342"/>
      <c r="AS28" s="328"/>
      <c r="AT28" s="477">
        <f t="shared" si="0"/>
        <v>2.925925925925926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80">
        <v>2</v>
      </c>
      <c r="BS28" s="534">
        <v>37</v>
      </c>
      <c r="BT28" s="469" t="str">
        <f t="shared" si="1"/>
        <v/>
      </c>
      <c r="BU28" s="470">
        <f t="shared" si="2"/>
        <v>0.39795918367346939</v>
      </c>
      <c r="BV28" s="471">
        <v>2</v>
      </c>
      <c r="BW28" s="471">
        <v>710</v>
      </c>
      <c r="BX28" s="469" t="str">
        <f t="shared" si="3"/>
        <v/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47</v>
      </c>
      <c r="B29" s="226">
        <v>21</v>
      </c>
      <c r="C29" s="162">
        <v>105</v>
      </c>
      <c r="D29" s="162"/>
      <c r="E29" s="159">
        <v>8.35</v>
      </c>
      <c r="F29" s="159">
        <v>7.56</v>
      </c>
      <c r="G29" s="158">
        <v>3160</v>
      </c>
      <c r="H29" s="158">
        <v>2610</v>
      </c>
      <c r="I29" s="297">
        <v>573</v>
      </c>
      <c r="J29" s="297">
        <v>5.0999999999999996</v>
      </c>
      <c r="K29" s="457">
        <f t="shared" si="4"/>
        <v>99.109947643979055</v>
      </c>
      <c r="L29" s="297">
        <v>328</v>
      </c>
      <c r="M29" s="297">
        <v>9</v>
      </c>
      <c r="N29" s="457">
        <f t="shared" si="5"/>
        <v>97.256097560975604</v>
      </c>
      <c r="O29" s="297">
        <v>547</v>
      </c>
      <c r="P29" s="297">
        <v>16</v>
      </c>
      <c r="Q29" s="457">
        <f t="shared" si="6"/>
        <v>97.074954296160882</v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59"/>
      <c r="AD29" s="159"/>
      <c r="AE29" s="175" t="str">
        <f t="shared" si="8"/>
        <v/>
      </c>
      <c r="AF29" s="158"/>
      <c r="AG29" s="158"/>
      <c r="AH29" s="121" t="s">
        <v>248</v>
      </c>
      <c r="AI29" s="158" t="s">
        <v>249</v>
      </c>
      <c r="AJ29" s="158" t="s">
        <v>250</v>
      </c>
      <c r="AK29" s="305" t="s">
        <v>250</v>
      </c>
      <c r="AL29" s="339"/>
      <c r="AM29" s="245"/>
      <c r="AN29" s="245"/>
      <c r="AO29" s="162">
        <v>990</v>
      </c>
      <c r="AP29" s="331">
        <f t="shared" si="9"/>
        <v>250</v>
      </c>
      <c r="AQ29" s="342">
        <v>3960</v>
      </c>
      <c r="AR29" s="342">
        <v>11900</v>
      </c>
      <c r="AS29" s="328">
        <v>92.1</v>
      </c>
      <c r="AT29" s="477">
        <f t="shared" si="0"/>
        <v>2.6333333333333333</v>
      </c>
      <c r="AU29" s="331">
        <f t="shared" si="10"/>
        <v>64.276468533623714</v>
      </c>
      <c r="AV29" s="477">
        <f t="shared" si="11"/>
        <v>8.2828282828282834E-2</v>
      </c>
      <c r="AW29" s="312"/>
      <c r="AX29" s="164"/>
      <c r="AY29" s="313"/>
      <c r="AZ29" s="355"/>
      <c r="BA29" s="356"/>
      <c r="BB29" s="356">
        <v>2.4700000000000002</v>
      </c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80">
        <v>2</v>
      </c>
      <c r="BS29" s="471">
        <v>45</v>
      </c>
      <c r="BT29" s="469">
        <f t="shared" si="1"/>
        <v>12806.808510638297</v>
      </c>
      <c r="BU29" s="470">
        <f t="shared" si="2"/>
        <v>0.44761904761904764</v>
      </c>
      <c r="BV29" s="471">
        <v>2</v>
      </c>
      <c r="BW29" s="471">
        <v>950</v>
      </c>
      <c r="BX29" s="469">
        <f t="shared" si="3"/>
        <v>479.79797979797979</v>
      </c>
      <c r="BY29" s="521"/>
      <c r="BZ29" s="467"/>
      <c r="CA29" s="467">
        <v>2.4700000000000002</v>
      </c>
      <c r="CB29" s="522"/>
    </row>
    <row r="30" spans="1:80" s="34" customFormat="1" ht="24.9" customHeight="1" x14ac:dyDescent="0.3">
      <c r="A30" s="225" t="s">
        <v>48</v>
      </c>
      <c r="B30" s="226">
        <v>22</v>
      </c>
      <c r="C30" s="162">
        <v>80</v>
      </c>
      <c r="D30" s="162"/>
      <c r="E30" s="159"/>
      <c r="F30" s="159"/>
      <c r="G30" s="158"/>
      <c r="H30" s="158"/>
      <c r="I30" s="297"/>
      <c r="J30" s="297"/>
      <c r="K30" s="457" t="str">
        <f t="shared" si="4"/>
        <v/>
      </c>
      <c r="L30" s="297"/>
      <c r="M30" s="297"/>
      <c r="N30" s="457" t="str">
        <f t="shared" si="5"/>
        <v/>
      </c>
      <c r="O30" s="297"/>
      <c r="P30" s="297"/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/>
      <c r="AI30" s="158"/>
      <c r="AJ30" s="158"/>
      <c r="AK30" s="305"/>
      <c r="AL30" s="339"/>
      <c r="AM30" s="245"/>
      <c r="AN30" s="245"/>
      <c r="AO30" s="162">
        <v>990</v>
      </c>
      <c r="AP30" s="331" t="str">
        <f t="shared" si="9"/>
        <v/>
      </c>
      <c r="AQ30" s="342"/>
      <c r="AR30" s="342"/>
      <c r="AS30" s="328"/>
      <c r="AT30" s="477">
        <f t="shared" si="0"/>
        <v>3.4051724137931036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80">
        <v>2</v>
      </c>
      <c r="BS30" s="471">
        <v>36</v>
      </c>
      <c r="BT30" s="469" t="str">
        <f t="shared" si="1"/>
        <v/>
      </c>
      <c r="BU30" s="470">
        <f t="shared" si="2"/>
        <v>0.47499999999999998</v>
      </c>
      <c r="BV30" s="471">
        <v>2</v>
      </c>
      <c r="BW30" s="471">
        <v>960</v>
      </c>
      <c r="BX30" s="469" t="str">
        <f t="shared" si="3"/>
        <v/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49</v>
      </c>
      <c r="B31" s="226">
        <v>23</v>
      </c>
      <c r="C31" s="162">
        <v>95</v>
      </c>
      <c r="D31" s="162"/>
      <c r="E31" s="159"/>
      <c r="F31" s="159">
        <v>7.4</v>
      </c>
      <c r="G31" s="158"/>
      <c r="H31" s="158">
        <v>2299</v>
      </c>
      <c r="I31" s="297"/>
      <c r="J31" s="297">
        <v>5</v>
      </c>
      <c r="K31" s="457" t="str">
        <f t="shared" si="4"/>
        <v/>
      </c>
      <c r="L31" s="297"/>
      <c r="M31" s="297">
        <v>5</v>
      </c>
      <c r="N31" s="457" t="str">
        <f t="shared" si="5"/>
        <v/>
      </c>
      <c r="O31" s="297"/>
      <c r="P31" s="297">
        <v>40</v>
      </c>
      <c r="Q31" s="457" t="str">
        <f t="shared" si="6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59"/>
      <c r="AD31" s="159"/>
      <c r="AE31" s="175" t="str">
        <f t="shared" si="8"/>
        <v/>
      </c>
      <c r="AF31" s="158"/>
      <c r="AG31" s="158"/>
      <c r="AH31" s="121" t="s">
        <v>248</v>
      </c>
      <c r="AI31" s="158" t="s">
        <v>251</v>
      </c>
      <c r="AJ31" s="158" t="s">
        <v>250</v>
      </c>
      <c r="AK31" s="305" t="s">
        <v>250</v>
      </c>
      <c r="AL31" s="339"/>
      <c r="AM31" s="245"/>
      <c r="AN31" s="245"/>
      <c r="AO31" s="162">
        <v>990</v>
      </c>
      <c r="AP31" s="331" t="str">
        <f t="shared" si="9"/>
        <v/>
      </c>
      <c r="AQ31" s="342"/>
      <c r="AR31" s="342"/>
      <c r="AS31" s="328"/>
      <c r="AT31" s="477">
        <f t="shared" si="0"/>
        <v>2.9477611940298507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80">
        <v>3</v>
      </c>
      <c r="BS31" s="471">
        <v>39</v>
      </c>
      <c r="BT31" s="469" t="str">
        <f t="shared" si="1"/>
        <v/>
      </c>
      <c r="BU31" s="470">
        <f t="shared" si="2"/>
        <v>0.44210526315789472</v>
      </c>
      <c r="BV31" s="471">
        <v>2</v>
      </c>
      <c r="BW31" s="471">
        <v>950</v>
      </c>
      <c r="BX31" s="469" t="str">
        <f t="shared" si="3"/>
        <v/>
      </c>
      <c r="BY31" s="521"/>
      <c r="BZ31" s="467"/>
      <c r="CA31" s="467"/>
      <c r="CB31" s="522"/>
    </row>
    <row r="32" spans="1:80" s="34" customFormat="1" ht="24.9" customHeight="1" x14ac:dyDescent="0.3">
      <c r="A32" s="225" t="s">
        <v>50</v>
      </c>
      <c r="B32" s="226">
        <v>24</v>
      </c>
      <c r="C32" s="162">
        <v>108.33333333333333</v>
      </c>
      <c r="D32" s="162"/>
      <c r="E32" s="159">
        <v>8.2799999999999994</v>
      </c>
      <c r="F32" s="159">
        <v>7.47</v>
      </c>
      <c r="G32" s="158">
        <v>3870</v>
      </c>
      <c r="H32" s="158">
        <v>2310</v>
      </c>
      <c r="I32" s="297">
        <v>611</v>
      </c>
      <c r="J32" s="297">
        <v>8.3000000000000007</v>
      </c>
      <c r="K32" s="457">
        <f t="shared" si="4"/>
        <v>98.64157119476269</v>
      </c>
      <c r="L32" s="297"/>
      <c r="M32" s="297"/>
      <c r="N32" s="457" t="str">
        <f t="shared" si="5"/>
        <v/>
      </c>
      <c r="O32" s="297">
        <v>511</v>
      </c>
      <c r="P32" s="297">
        <v>29</v>
      </c>
      <c r="Q32" s="457">
        <f t="shared" si="6"/>
        <v>94.324853228962809</v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59"/>
      <c r="AD32" s="159"/>
      <c r="AE32" s="175" t="str">
        <f t="shared" si="8"/>
        <v/>
      </c>
      <c r="AF32" s="158"/>
      <c r="AG32" s="158"/>
      <c r="AH32" s="121" t="s">
        <v>248</v>
      </c>
      <c r="AI32" s="158" t="s">
        <v>249</v>
      </c>
      <c r="AJ32" s="158" t="s">
        <v>250</v>
      </c>
      <c r="AK32" s="305" t="s">
        <v>250</v>
      </c>
      <c r="AL32" s="339"/>
      <c r="AM32" s="245"/>
      <c r="AN32" s="245"/>
      <c r="AO32" s="162">
        <v>990</v>
      </c>
      <c r="AP32" s="331" t="str">
        <f t="shared" si="9"/>
        <v/>
      </c>
      <c r="AQ32" s="342"/>
      <c r="AR32" s="342"/>
      <c r="AS32" s="328"/>
      <c r="AT32" s="477">
        <f t="shared" si="0"/>
        <v>2.6931818181818183</v>
      </c>
      <c r="AU32" s="331" t="str">
        <f t="shared" si="10"/>
        <v/>
      </c>
      <c r="AV32" s="477" t="str">
        <f t="shared" si="11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80">
        <v>3</v>
      </c>
      <c r="BS32" s="534">
        <f>115/3</f>
        <v>38.333333333333336</v>
      </c>
      <c r="BT32" s="469" t="str">
        <f t="shared" si="1"/>
        <v/>
      </c>
      <c r="BU32" s="470">
        <f t="shared" si="2"/>
        <v>0.3815384615384616</v>
      </c>
      <c r="BV32" s="471">
        <v>2</v>
      </c>
      <c r="BW32" s="471">
        <v>950</v>
      </c>
      <c r="BX32" s="469" t="str">
        <f t="shared" si="3"/>
        <v/>
      </c>
      <c r="BY32" s="521">
        <v>8</v>
      </c>
      <c r="BZ32" s="467"/>
      <c r="CA32" s="467"/>
      <c r="CB32" s="522"/>
    </row>
    <row r="33" spans="1:80" s="34" customFormat="1" ht="24.9" customHeight="1" x14ac:dyDescent="0.3">
      <c r="A33" s="225" t="s">
        <v>51</v>
      </c>
      <c r="B33" s="226">
        <v>25</v>
      </c>
      <c r="C33" s="162">
        <v>108.33333333333333</v>
      </c>
      <c r="D33" s="162"/>
      <c r="E33" s="159"/>
      <c r="F33" s="159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/>
      <c r="AI33" s="158"/>
      <c r="AJ33" s="158"/>
      <c r="AK33" s="305"/>
      <c r="AL33" s="339"/>
      <c r="AM33" s="245"/>
      <c r="AN33" s="245"/>
      <c r="AO33" s="162"/>
      <c r="AP33" s="331" t="str">
        <f t="shared" si="9"/>
        <v/>
      </c>
      <c r="AQ33" s="342"/>
      <c r="AR33" s="342"/>
      <c r="AS33" s="328"/>
      <c r="AT33" s="477">
        <f t="shared" si="0"/>
        <v>2.6931818181818183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80"/>
      <c r="BS33" s="534">
        <f t="shared" ref="BS33:BS34" si="16">115/3</f>
        <v>38.333333333333336</v>
      </c>
      <c r="BT33" s="469" t="str">
        <f t="shared" si="1"/>
        <v/>
      </c>
      <c r="BU33" s="470">
        <f t="shared" si="2"/>
        <v>0.35384615384615387</v>
      </c>
      <c r="BV33" s="471"/>
      <c r="BW33" s="471"/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52</v>
      </c>
      <c r="B34" s="226">
        <v>26</v>
      </c>
      <c r="C34" s="162">
        <v>108.33333333333333</v>
      </c>
      <c r="D34" s="162"/>
      <c r="E34" s="159"/>
      <c r="F34" s="159"/>
      <c r="G34" s="158"/>
      <c r="H34" s="158"/>
      <c r="I34" s="297"/>
      <c r="J34" s="297"/>
      <c r="K34" s="457" t="str">
        <f t="shared" si="4"/>
        <v/>
      </c>
      <c r="L34" s="297"/>
      <c r="M34" s="297"/>
      <c r="N34" s="457" t="str">
        <f t="shared" si="5"/>
        <v/>
      </c>
      <c r="O34" s="297"/>
      <c r="P34" s="297"/>
      <c r="Q34" s="457" t="str">
        <f t="shared" si="6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/>
      <c r="AI34" s="158"/>
      <c r="AJ34" s="158"/>
      <c r="AK34" s="305"/>
      <c r="AL34" s="339"/>
      <c r="AM34" s="245"/>
      <c r="AN34" s="245"/>
      <c r="AO34" s="162"/>
      <c r="AP34" s="331" t="str">
        <f t="shared" si="9"/>
        <v/>
      </c>
      <c r="AQ34" s="342"/>
      <c r="AR34" s="342"/>
      <c r="AS34" s="328"/>
      <c r="AT34" s="477">
        <f t="shared" si="0"/>
        <v>2.6931818181818183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80"/>
      <c r="BS34" s="534">
        <f t="shared" si="16"/>
        <v>38.333333333333336</v>
      </c>
      <c r="BT34" s="469" t="str">
        <f t="shared" si="1"/>
        <v/>
      </c>
      <c r="BU34" s="470">
        <f t="shared" si="2"/>
        <v>0.35384615384615387</v>
      </c>
      <c r="BV34" s="471"/>
      <c r="BW34" s="471"/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53</v>
      </c>
      <c r="B35" s="226">
        <v>27</v>
      </c>
      <c r="C35" s="162">
        <v>92</v>
      </c>
      <c r="D35" s="162"/>
      <c r="E35" s="159">
        <v>7.92</v>
      </c>
      <c r="F35" s="159">
        <v>7.6</v>
      </c>
      <c r="G35" s="158">
        <v>3950</v>
      </c>
      <c r="H35" s="158">
        <v>2740</v>
      </c>
      <c r="I35" s="297">
        <v>497</v>
      </c>
      <c r="J35" s="297">
        <v>11.9</v>
      </c>
      <c r="K35" s="457">
        <f t="shared" si="4"/>
        <v>97.605633802816911</v>
      </c>
      <c r="L35" s="297">
        <v>414</v>
      </c>
      <c r="M35" s="297">
        <v>10</v>
      </c>
      <c r="N35" s="457">
        <f t="shared" si="5"/>
        <v>97.584541062801932</v>
      </c>
      <c r="O35" s="297">
        <v>712</v>
      </c>
      <c r="P35" s="297">
        <v>35</v>
      </c>
      <c r="Q35" s="457">
        <f t="shared" si="6"/>
        <v>95.084269662921344</v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 t="s">
        <v>248</v>
      </c>
      <c r="AI35" s="158" t="s">
        <v>249</v>
      </c>
      <c r="AJ35" s="158" t="s">
        <v>250</v>
      </c>
      <c r="AK35" s="305" t="s">
        <v>250</v>
      </c>
      <c r="AL35" s="339"/>
      <c r="AM35" s="245"/>
      <c r="AN35" s="245"/>
      <c r="AO35" s="162">
        <v>990</v>
      </c>
      <c r="AP35" s="331">
        <f t="shared" si="9"/>
        <v>241.46341463414635</v>
      </c>
      <c r="AQ35" s="342">
        <v>4100</v>
      </c>
      <c r="AR35" s="342">
        <v>13967</v>
      </c>
      <c r="AS35" s="328">
        <v>90.24</v>
      </c>
      <c r="AT35" s="477">
        <f t="shared" si="0"/>
        <v>3.0384615384615383</v>
      </c>
      <c r="AU35" s="331">
        <f t="shared" si="10"/>
        <v>107.52366914976962</v>
      </c>
      <c r="AV35" s="477">
        <f t="shared" si="11"/>
        <v>0.10097560975609757</v>
      </c>
      <c r="AW35" s="312"/>
      <c r="AX35" s="164"/>
      <c r="AY35" s="313"/>
      <c r="AZ35" s="355"/>
      <c r="BA35" s="356"/>
      <c r="BB35" s="356">
        <v>2.0099999999999998</v>
      </c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80">
        <v>1</v>
      </c>
      <c r="BS35" s="534">
        <v>38</v>
      </c>
      <c r="BT35" s="469">
        <f t="shared" si="1"/>
        <v>13771.794871794871</v>
      </c>
      <c r="BU35" s="470">
        <f t="shared" si="2"/>
        <v>0.42391304347826086</v>
      </c>
      <c r="BV35" s="471">
        <v>2</v>
      </c>
      <c r="BW35" s="471">
        <v>950</v>
      </c>
      <c r="BX35" s="469">
        <f t="shared" si="3"/>
        <v>463.41463414634148</v>
      </c>
      <c r="BY35" s="521"/>
      <c r="BZ35" s="467"/>
      <c r="CA35" s="467">
        <v>2.0099999999999998</v>
      </c>
      <c r="CB35" s="522"/>
    </row>
    <row r="36" spans="1:80" s="34" customFormat="1" ht="24.9" customHeight="1" x14ac:dyDescent="0.3">
      <c r="A36" s="225" t="s">
        <v>47</v>
      </c>
      <c r="B36" s="226">
        <v>28</v>
      </c>
      <c r="C36" s="162">
        <v>95</v>
      </c>
      <c r="D36" s="162"/>
      <c r="E36" s="159"/>
      <c r="F36" s="159"/>
      <c r="G36" s="158"/>
      <c r="H36" s="158"/>
      <c r="I36" s="297"/>
      <c r="J36" s="297"/>
      <c r="K36" s="457" t="str">
        <f t="shared" si="4"/>
        <v/>
      </c>
      <c r="L36" s="297"/>
      <c r="M36" s="297"/>
      <c r="N36" s="457" t="str">
        <f t="shared" si="5"/>
        <v/>
      </c>
      <c r="O36" s="297"/>
      <c r="P36" s="297"/>
      <c r="Q36" s="457" t="str">
        <f t="shared" si="6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/>
      <c r="AI36" s="158"/>
      <c r="AJ36" s="158"/>
      <c r="AK36" s="305"/>
      <c r="AL36" s="339"/>
      <c r="AM36" s="245"/>
      <c r="AN36" s="245"/>
      <c r="AO36" s="162">
        <v>990</v>
      </c>
      <c r="AP36" s="331" t="str">
        <f t="shared" si="9"/>
        <v/>
      </c>
      <c r="AQ36" s="342"/>
      <c r="AR36" s="342"/>
      <c r="AS36" s="328"/>
      <c r="AT36" s="477">
        <f t="shared" si="0"/>
        <v>2.925925925925926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80">
        <v>1</v>
      </c>
      <c r="BS36" s="471">
        <v>40</v>
      </c>
      <c r="BT36" s="469" t="str">
        <f t="shared" si="1"/>
        <v/>
      </c>
      <c r="BU36" s="470">
        <f t="shared" si="2"/>
        <v>0.43157894736842106</v>
      </c>
      <c r="BV36" s="471">
        <v>2</v>
      </c>
      <c r="BW36" s="471">
        <v>950</v>
      </c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5" t="s">
        <v>48</v>
      </c>
      <c r="B37" s="226">
        <v>29</v>
      </c>
      <c r="C37" s="162">
        <v>99</v>
      </c>
      <c r="D37" s="162"/>
      <c r="E37" s="159"/>
      <c r="F37" s="159">
        <v>7.6</v>
      </c>
      <c r="G37" s="158"/>
      <c r="H37" s="158">
        <v>2293</v>
      </c>
      <c r="I37" s="297"/>
      <c r="J37" s="297">
        <v>5</v>
      </c>
      <c r="K37" s="457" t="str">
        <f t="shared" si="4"/>
        <v/>
      </c>
      <c r="L37" s="297"/>
      <c r="M37" s="297">
        <v>5</v>
      </c>
      <c r="N37" s="457" t="str">
        <f t="shared" si="5"/>
        <v/>
      </c>
      <c r="O37" s="297"/>
      <c r="P37" s="297">
        <v>43</v>
      </c>
      <c r="Q37" s="457" t="str">
        <f t="shared" si="6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 t="s">
        <v>248</v>
      </c>
      <c r="AI37" s="158" t="s">
        <v>251</v>
      </c>
      <c r="AJ37" s="158" t="s">
        <v>250</v>
      </c>
      <c r="AK37" s="305" t="s">
        <v>250</v>
      </c>
      <c r="AL37" s="339"/>
      <c r="AM37" s="245"/>
      <c r="AN37" s="245"/>
      <c r="AO37" s="162">
        <v>990</v>
      </c>
      <c r="AP37" s="331" t="str">
        <f t="shared" si="9"/>
        <v/>
      </c>
      <c r="AQ37" s="342"/>
      <c r="AR37" s="342"/>
      <c r="AS37" s="328"/>
      <c r="AT37" s="477">
        <f t="shared" si="0"/>
        <v>2.9044117647058822</v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80">
        <v>1</v>
      </c>
      <c r="BS37" s="471">
        <v>37</v>
      </c>
      <c r="BT37" s="469" t="str">
        <f t="shared" si="1"/>
        <v/>
      </c>
      <c r="BU37" s="470">
        <f t="shared" si="2"/>
        <v>0.38383838383838381</v>
      </c>
      <c r="BV37" s="471">
        <v>2</v>
      </c>
      <c r="BW37" s="471">
        <v>970</v>
      </c>
      <c r="BX37" s="469" t="str">
        <f t="shared" si="3"/>
        <v/>
      </c>
      <c r="BY37" s="521"/>
      <c r="BZ37" s="467"/>
      <c r="CA37" s="467"/>
      <c r="CB37" s="522"/>
    </row>
    <row r="38" spans="1:80" s="34" customFormat="1" ht="24.9" customHeight="1" x14ac:dyDescent="0.3">
      <c r="A38" s="225" t="s">
        <v>49</v>
      </c>
      <c r="B38" s="226">
        <v>30</v>
      </c>
      <c r="C38" s="162">
        <v>98</v>
      </c>
      <c r="D38" s="162"/>
      <c r="E38" s="159">
        <v>8.0500000000000007</v>
      </c>
      <c r="F38" s="159">
        <v>7.55</v>
      </c>
      <c r="G38" s="158">
        <v>3690</v>
      </c>
      <c r="H38" s="158">
        <v>2260</v>
      </c>
      <c r="I38" s="297">
        <v>754</v>
      </c>
      <c r="J38" s="297">
        <v>6.5</v>
      </c>
      <c r="K38" s="457">
        <f t="shared" si="4"/>
        <v>99.137931034482762</v>
      </c>
      <c r="L38" s="297"/>
      <c r="M38" s="297"/>
      <c r="N38" s="457" t="str">
        <f t="shared" si="5"/>
        <v/>
      </c>
      <c r="O38" s="297">
        <v>810</v>
      </c>
      <c r="P38" s="297">
        <v>45</v>
      </c>
      <c r="Q38" s="457">
        <f t="shared" si="6"/>
        <v>94.444444444444443</v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 t="s">
        <v>248</v>
      </c>
      <c r="AI38" s="158" t="s">
        <v>249</v>
      </c>
      <c r="AJ38" s="158" t="s">
        <v>250</v>
      </c>
      <c r="AK38" s="305" t="s">
        <v>250</v>
      </c>
      <c r="AL38" s="339"/>
      <c r="AM38" s="245"/>
      <c r="AN38" s="245"/>
      <c r="AO38" s="162">
        <v>990</v>
      </c>
      <c r="AP38" s="331" t="str">
        <f t="shared" si="9"/>
        <v/>
      </c>
      <c r="AQ38" s="342"/>
      <c r="AR38" s="342"/>
      <c r="AS38" s="328"/>
      <c r="AT38" s="477">
        <f t="shared" si="0"/>
        <v>2.8417266187050361</v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80">
        <v>2</v>
      </c>
      <c r="BS38" s="471">
        <v>41</v>
      </c>
      <c r="BT38" s="469" t="str">
        <f t="shared" si="1"/>
        <v/>
      </c>
      <c r="BU38" s="470">
        <f t="shared" si="2"/>
        <v>0.43877551020408162</v>
      </c>
      <c r="BV38" s="471">
        <v>2</v>
      </c>
      <c r="BW38" s="471">
        <v>970</v>
      </c>
      <c r="BX38" s="469" t="str">
        <f t="shared" si="3"/>
        <v/>
      </c>
      <c r="BY38" s="521">
        <v>14</v>
      </c>
      <c r="BZ38" s="467"/>
      <c r="CA38" s="467"/>
      <c r="CB38" s="522"/>
    </row>
    <row r="39" spans="1:80" s="34" customFormat="1" ht="24.9" customHeight="1" thickBot="1" x14ac:dyDescent="0.35">
      <c r="A39" s="227" t="s">
        <v>50</v>
      </c>
      <c r="B39" s="228">
        <v>31</v>
      </c>
      <c r="C39" s="165">
        <v>117</v>
      </c>
      <c r="D39" s="165"/>
      <c r="E39" s="159"/>
      <c r="F39" s="159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>
        <v>990</v>
      </c>
      <c r="AP39" s="331" t="str">
        <f t="shared" si="9"/>
        <v/>
      </c>
      <c r="AQ39" s="343"/>
      <c r="AR39" s="343"/>
      <c r="AS39" s="329"/>
      <c r="AT39" s="477">
        <f t="shared" si="0"/>
        <v>2.515923566878981</v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83">
        <v>3</v>
      </c>
      <c r="BS39" s="471">
        <v>40</v>
      </c>
      <c r="BT39" s="469" t="str">
        <f t="shared" si="1"/>
        <v/>
      </c>
      <c r="BU39" s="470">
        <f t="shared" si="2"/>
        <v>0.36752136752136755</v>
      </c>
      <c r="BV39" s="471">
        <v>2</v>
      </c>
      <c r="BW39" s="471">
        <v>970</v>
      </c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3142.0000000000005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51.473896200103312</v>
      </c>
      <c r="AV40" s="174"/>
      <c r="AW40" s="334" t="str">
        <f t="shared" ref="AW40:AY40" si="17">IF(SUM(AW9:AW39)=0,"",SUM(AW9:AW39))</f>
        <v/>
      </c>
      <c r="AX40" s="335" t="str">
        <f t="shared" si="17"/>
        <v/>
      </c>
      <c r="AY40" s="336" t="str">
        <f t="shared" si="17"/>
        <v/>
      </c>
      <c r="AZ40" s="359" t="str">
        <f>IF(SUM(AZ9:AZ39)=0,"",SUM(AZ9:AZ39))</f>
        <v/>
      </c>
      <c r="BA40" s="360"/>
      <c r="BB40" s="360"/>
      <c r="BC40" s="334" t="str">
        <f t="shared" ref="BC40" si="18">IF(SUM(BC9:BC39)=0,"",SUM(BC9:BC39))</f>
        <v/>
      </c>
      <c r="BD40" s="360"/>
      <c r="BE40" s="349"/>
      <c r="BF40" s="349">
        <f t="shared" ref="BF40:BP40" si="19">+SUM(BF9:BF39)</f>
        <v>0</v>
      </c>
      <c r="BG40" s="306">
        <f t="shared" si="19"/>
        <v>0</v>
      </c>
      <c r="BH40" s="306">
        <f t="shared" si="19"/>
        <v>0</v>
      </c>
      <c r="BI40" s="306">
        <f t="shared" si="19"/>
        <v>0</v>
      </c>
      <c r="BJ40" s="306">
        <f t="shared" si="19"/>
        <v>0</v>
      </c>
      <c r="BK40" s="306">
        <f t="shared" si="19"/>
        <v>0</v>
      </c>
      <c r="BL40" s="335"/>
      <c r="BM40" s="173">
        <f t="shared" si="19"/>
        <v>0</v>
      </c>
      <c r="BN40" s="306">
        <f t="shared" si="19"/>
        <v>0</v>
      </c>
      <c r="BO40" s="306">
        <f t="shared" si="19"/>
        <v>0</v>
      </c>
      <c r="BP40" s="337">
        <f t="shared" si="19"/>
        <v>0</v>
      </c>
      <c r="BR40" s="472">
        <f>IF(SUM(BR9:BR39)=0,"",SUM(BR9:BR39))</f>
        <v>68</v>
      </c>
      <c r="BS40" s="473">
        <f>IF(SUM(BS9:BS39)=0,"",SUM(BS9:BS39))</f>
        <v>1250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48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101.35483870967744</v>
      </c>
      <c r="D41" s="175" t="e">
        <f>+AVERAGE(D9:D39)</f>
        <v>#DIV/0!</v>
      </c>
      <c r="E41" s="175">
        <f t="shared" ref="E41:AE41" si="20">+AVERAGE(E9:E39)</f>
        <v>8.1788888888888884</v>
      </c>
      <c r="F41" s="175">
        <f t="shared" si="20"/>
        <v>7.5575000000000001</v>
      </c>
      <c r="G41" s="175">
        <f t="shared" si="20"/>
        <v>3551.1111111111113</v>
      </c>
      <c r="H41" s="175">
        <f t="shared" si="20"/>
        <v>2421.3333333333335</v>
      </c>
      <c r="I41" s="175">
        <f t="shared" si="20"/>
        <v>623.11111111111109</v>
      </c>
      <c r="J41" s="175">
        <f t="shared" si="20"/>
        <v>6.9416666666666664</v>
      </c>
      <c r="K41" s="175">
        <f t="shared" si="20"/>
        <v>98.755398159811136</v>
      </c>
      <c r="L41" s="175">
        <f t="shared" si="20"/>
        <v>359</v>
      </c>
      <c r="M41" s="175">
        <f t="shared" si="20"/>
        <v>6.0857142857142863</v>
      </c>
      <c r="N41" s="175">
        <f t="shared" si="20"/>
        <v>98.035740270792004</v>
      </c>
      <c r="O41" s="175">
        <f t="shared" si="20"/>
        <v>807</v>
      </c>
      <c r="P41" s="175">
        <f t="shared" si="20"/>
        <v>39.5</v>
      </c>
      <c r="Q41" s="175">
        <f t="shared" si="20"/>
        <v>95.160116074172578</v>
      </c>
      <c r="R41" s="175">
        <f t="shared" si="20"/>
        <v>146.55000000000001</v>
      </c>
      <c r="S41" s="175">
        <f t="shared" si="20"/>
        <v>23.95</v>
      </c>
      <c r="T41" s="175">
        <f t="shared" si="20"/>
        <v>101.5</v>
      </c>
      <c r="U41" s="175">
        <f t="shared" si="20"/>
        <v>17.05</v>
      </c>
      <c r="V41" s="175">
        <f t="shared" si="20"/>
        <v>1.95</v>
      </c>
      <c r="W41" s="175">
        <f t="shared" si="20"/>
        <v>1.3</v>
      </c>
      <c r="X41" s="175">
        <f t="shared" si="20"/>
        <v>0</v>
      </c>
      <c r="Y41" s="175">
        <f t="shared" si="20"/>
        <v>0</v>
      </c>
      <c r="Z41" s="177">
        <f t="shared" si="20"/>
        <v>148.5</v>
      </c>
      <c r="AA41" s="177">
        <f t="shared" si="20"/>
        <v>25.25</v>
      </c>
      <c r="AB41" s="177">
        <f t="shared" si="20"/>
        <v>83</v>
      </c>
      <c r="AC41" s="177">
        <f t="shared" si="20"/>
        <v>9.35</v>
      </c>
      <c r="AD41" s="177">
        <f t="shared" si="20"/>
        <v>4.1500000000000004</v>
      </c>
      <c r="AE41" s="177">
        <f t="shared" si="20"/>
        <v>55.835240274599542</v>
      </c>
      <c r="AF41" s="175"/>
      <c r="AG41" s="175"/>
      <c r="AH41" s="175"/>
      <c r="AI41" s="175"/>
      <c r="AJ41" s="175"/>
      <c r="AK41" s="179"/>
      <c r="AL41" s="175" t="str">
        <f t="shared" ref="AL41:BE41" si="21">IF(SUM(AL9:AL39)=0,"",AVERAGE(AL9:AL39))</f>
        <v/>
      </c>
      <c r="AM41" s="175" t="str">
        <f t="shared" si="21"/>
        <v/>
      </c>
      <c r="AN41" s="175" t="str">
        <f t="shared" si="21"/>
        <v/>
      </c>
      <c r="AO41" s="175">
        <f t="shared" si="21"/>
        <v>990</v>
      </c>
      <c r="AP41" s="175">
        <f t="shared" si="21"/>
        <v>242.50087140559432</v>
      </c>
      <c r="AQ41" s="175">
        <f t="shared" si="21"/>
        <v>4085</v>
      </c>
      <c r="AR41" s="175">
        <f t="shared" si="21"/>
        <v>13970</v>
      </c>
      <c r="AS41" s="330">
        <f t="shared" si="21"/>
        <v>92.15</v>
      </c>
      <c r="AT41" s="331">
        <f t="shared" si="21"/>
        <v>2.8176140612486953</v>
      </c>
      <c r="AU41" s="332">
        <f>IF(SUM(AU9:AU39)=0,"",AVERAGE(AU9:AU39))</f>
        <v>69.551233783114341</v>
      </c>
      <c r="AV41" s="333">
        <f t="shared" si="21"/>
        <v>8.7781488744824776E-2</v>
      </c>
      <c r="AW41" s="317" t="str">
        <f t="shared" si="21"/>
        <v/>
      </c>
      <c r="AX41" s="177" t="str">
        <f t="shared" si="21"/>
        <v/>
      </c>
      <c r="AY41" s="322" t="str">
        <f t="shared" si="21"/>
        <v/>
      </c>
      <c r="AZ41" s="361" t="str">
        <f t="shared" si="21"/>
        <v/>
      </c>
      <c r="BA41" s="362" t="str">
        <f t="shared" si="21"/>
        <v/>
      </c>
      <c r="BB41" s="362">
        <f t="shared" si="21"/>
        <v>2.2800000000000002</v>
      </c>
      <c r="BC41" s="317" t="str">
        <f t="shared" si="21"/>
        <v/>
      </c>
      <c r="BD41" s="362" t="str">
        <f t="shared" si="21"/>
        <v/>
      </c>
      <c r="BE41" s="332" t="str">
        <f t="shared" si="21"/>
        <v/>
      </c>
      <c r="BF41" s="332" t="e">
        <f t="shared" ref="BF41:BP41" si="22">+AVERAGE(BF9:BF39)</f>
        <v>#DIV/0!</v>
      </c>
      <c r="BG41" s="175" t="e">
        <f t="shared" si="22"/>
        <v>#DIV/0!</v>
      </c>
      <c r="BH41" s="175" t="e">
        <f t="shared" si="22"/>
        <v>#DIV/0!</v>
      </c>
      <c r="BI41" s="175" t="e">
        <f t="shared" si="22"/>
        <v>#DIV/0!</v>
      </c>
      <c r="BJ41" s="175" t="e">
        <f t="shared" si="22"/>
        <v>#DIV/0!</v>
      </c>
      <c r="BK41" s="175" t="e">
        <f t="shared" si="22"/>
        <v>#DIV/0!</v>
      </c>
      <c r="BL41" s="177" t="e">
        <f t="shared" si="22"/>
        <v>#DIV/0!</v>
      </c>
      <c r="BM41" s="176" t="e">
        <f t="shared" si="22"/>
        <v>#DIV/0!</v>
      </c>
      <c r="BN41" s="175" t="e">
        <f t="shared" si="22"/>
        <v>#DIV/0!</v>
      </c>
      <c r="BO41" s="175" t="e">
        <f t="shared" si="22"/>
        <v>#DIV/0!</v>
      </c>
      <c r="BP41" s="178" t="e">
        <f t="shared" si="22"/>
        <v>#DIV/0!</v>
      </c>
      <c r="BR41" s="474">
        <f>IF(SUM(BR9:BR39)=0,"",AVERAGE(BR9:BR39))</f>
        <v>2.9565217391304346</v>
      </c>
      <c r="BS41" s="473">
        <f>IF(SUM(BS9:BS39)=0,"",AVERAGE(BS9:BS39))</f>
        <v>40.322580645161288</v>
      </c>
      <c r="BT41" s="473">
        <f t="shared" si="1"/>
        <v>13678.995585690451</v>
      </c>
      <c r="BU41" s="473">
        <f>IF(SUM(BU9:BU39)=0,"",AVERAGE(BU9:BU39))</f>
        <v>0.42578714608674856</v>
      </c>
      <c r="BV41" s="473"/>
      <c r="BW41" s="473"/>
      <c r="BX41" s="473">
        <f t="shared" ref="BX41:CB41" si="23">IF(SUM(BX9:BX39)=0,"",AVERAGE(BX9:BX39))</f>
        <v>395.49164592022942</v>
      </c>
      <c r="BY41" s="526">
        <f t="shared" si="23"/>
        <v>12</v>
      </c>
      <c r="BZ41" s="477" t="str">
        <f t="shared" si="23"/>
        <v/>
      </c>
      <c r="CA41" s="477">
        <f t="shared" si="23"/>
        <v>2.2800000000000002</v>
      </c>
      <c r="CB41" s="527" t="str">
        <f t="shared" si="23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80</v>
      </c>
      <c r="D42" s="180">
        <f>+MIN(D9:D39)</f>
        <v>0</v>
      </c>
      <c r="E42" s="180">
        <f t="shared" ref="E42:AE42" si="24">+MIN(E9:E39)</f>
        <v>7.92</v>
      </c>
      <c r="F42" s="180">
        <f t="shared" si="24"/>
        <v>7.4</v>
      </c>
      <c r="G42" s="180">
        <f t="shared" si="24"/>
        <v>3160</v>
      </c>
      <c r="H42" s="180">
        <f t="shared" si="24"/>
        <v>2184</v>
      </c>
      <c r="I42" s="180">
        <f t="shared" si="24"/>
        <v>497</v>
      </c>
      <c r="J42" s="180">
        <f t="shared" si="24"/>
        <v>5</v>
      </c>
      <c r="K42" s="180">
        <f t="shared" si="24"/>
        <v>97.605633802816911</v>
      </c>
      <c r="L42" s="180">
        <f t="shared" si="24"/>
        <v>312</v>
      </c>
      <c r="M42" s="180">
        <f t="shared" si="24"/>
        <v>1</v>
      </c>
      <c r="N42" s="180">
        <f t="shared" si="24"/>
        <v>97.256097560975604</v>
      </c>
      <c r="O42" s="180">
        <f t="shared" si="24"/>
        <v>511</v>
      </c>
      <c r="P42" s="180">
        <f t="shared" si="24"/>
        <v>16</v>
      </c>
      <c r="Q42" s="180">
        <f t="shared" si="24"/>
        <v>93.364377182770667</v>
      </c>
      <c r="R42" s="180">
        <f t="shared" si="24"/>
        <v>144.5</v>
      </c>
      <c r="S42" s="180">
        <f t="shared" si="24"/>
        <v>22.9</v>
      </c>
      <c r="T42" s="180">
        <f t="shared" si="24"/>
        <v>101</v>
      </c>
      <c r="U42" s="180">
        <f t="shared" si="24"/>
        <v>12.3</v>
      </c>
      <c r="V42" s="180">
        <f t="shared" si="24"/>
        <v>1.4</v>
      </c>
      <c r="W42" s="180">
        <f t="shared" si="24"/>
        <v>1</v>
      </c>
      <c r="X42" s="180">
        <f t="shared" si="24"/>
        <v>0</v>
      </c>
      <c r="Y42" s="180">
        <f t="shared" si="24"/>
        <v>0</v>
      </c>
      <c r="Z42" s="182">
        <f t="shared" si="24"/>
        <v>147</v>
      </c>
      <c r="AA42" s="182">
        <f t="shared" si="24"/>
        <v>24.5</v>
      </c>
      <c r="AB42" s="182">
        <f t="shared" si="24"/>
        <v>82.666666666666671</v>
      </c>
      <c r="AC42" s="182">
        <f t="shared" si="24"/>
        <v>9.1999999999999993</v>
      </c>
      <c r="AD42" s="182">
        <f t="shared" si="24"/>
        <v>2.8</v>
      </c>
      <c r="AE42" s="182">
        <f t="shared" si="24"/>
        <v>42.105263157894733</v>
      </c>
      <c r="AF42" s="180"/>
      <c r="AG42" s="180"/>
      <c r="AH42" s="180"/>
      <c r="AI42" s="180"/>
      <c r="AJ42" s="180"/>
      <c r="AK42" s="184"/>
      <c r="AL42" s="180">
        <f t="shared" ref="AL42:BE42" si="25">MIN(AL9:AL39)</f>
        <v>0</v>
      </c>
      <c r="AM42" s="180">
        <f t="shared" si="25"/>
        <v>0</v>
      </c>
      <c r="AN42" s="180">
        <f t="shared" si="25"/>
        <v>0</v>
      </c>
      <c r="AO42" s="180">
        <f t="shared" si="25"/>
        <v>990</v>
      </c>
      <c r="AP42" s="180">
        <f t="shared" si="25"/>
        <v>233.49056603773585</v>
      </c>
      <c r="AQ42" s="180">
        <f t="shared" si="25"/>
        <v>3960</v>
      </c>
      <c r="AR42" s="180">
        <f t="shared" si="25"/>
        <v>11900</v>
      </c>
      <c r="AS42" s="180">
        <f t="shared" si="25"/>
        <v>90.24</v>
      </c>
      <c r="AT42" s="182">
        <f t="shared" si="25"/>
        <v>2.0256410256410255</v>
      </c>
      <c r="AU42" s="320">
        <f t="shared" si="25"/>
        <v>52.42990771234301</v>
      </c>
      <c r="AV42" s="325">
        <f t="shared" si="25"/>
        <v>7.7227722772277227E-2</v>
      </c>
      <c r="AW42" s="318">
        <f t="shared" si="25"/>
        <v>0</v>
      </c>
      <c r="AX42" s="182">
        <f t="shared" si="25"/>
        <v>0</v>
      </c>
      <c r="AY42" s="323">
        <f t="shared" si="25"/>
        <v>0</v>
      </c>
      <c r="AZ42" s="363">
        <f t="shared" si="25"/>
        <v>0</v>
      </c>
      <c r="BA42" s="364">
        <f t="shared" si="25"/>
        <v>0</v>
      </c>
      <c r="BB42" s="364">
        <f t="shared" si="25"/>
        <v>1.85</v>
      </c>
      <c r="BC42" s="318">
        <f t="shared" si="25"/>
        <v>0</v>
      </c>
      <c r="BD42" s="364">
        <f t="shared" si="25"/>
        <v>0</v>
      </c>
      <c r="BE42" s="350">
        <f t="shared" si="25"/>
        <v>0</v>
      </c>
      <c r="BF42" s="350">
        <f t="shared" ref="BF42:BP42" si="26">+MIN(BF9:BF39)</f>
        <v>0</v>
      </c>
      <c r="BG42" s="180">
        <f t="shared" si="26"/>
        <v>0</v>
      </c>
      <c r="BH42" s="180">
        <f t="shared" si="26"/>
        <v>0</v>
      </c>
      <c r="BI42" s="180">
        <f t="shared" si="26"/>
        <v>0</v>
      </c>
      <c r="BJ42" s="180">
        <f t="shared" si="26"/>
        <v>0</v>
      </c>
      <c r="BK42" s="180">
        <f t="shared" si="26"/>
        <v>0</v>
      </c>
      <c r="BL42" s="182">
        <f t="shared" si="26"/>
        <v>0</v>
      </c>
      <c r="BM42" s="181">
        <f t="shared" si="26"/>
        <v>0</v>
      </c>
      <c r="BN42" s="180">
        <f t="shared" si="26"/>
        <v>0</v>
      </c>
      <c r="BO42" s="180">
        <f t="shared" si="26"/>
        <v>0</v>
      </c>
      <c r="BP42" s="183">
        <f t="shared" si="26"/>
        <v>0</v>
      </c>
      <c r="BR42" s="472">
        <f>MIN(BR9:BR39)</f>
        <v>1</v>
      </c>
      <c r="BS42" s="473">
        <f>MIN(BS9:BS39)</f>
        <v>35</v>
      </c>
      <c r="BT42" s="473">
        <f>MIN(BT9:BT39)</f>
        <v>12806.808510638297</v>
      </c>
      <c r="BU42" s="473"/>
      <c r="BV42" s="473"/>
      <c r="BW42" s="473"/>
      <c r="BX42" s="473"/>
      <c r="BY42" s="528">
        <f t="shared" ref="BY42:CB42" si="27">MIN(BY9:BY39)</f>
        <v>8</v>
      </c>
      <c r="BZ42" s="473">
        <f t="shared" si="27"/>
        <v>0</v>
      </c>
      <c r="CA42" s="473">
        <f t="shared" si="27"/>
        <v>1.85</v>
      </c>
      <c r="CB42" s="529">
        <f t="shared" si="27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159</v>
      </c>
      <c r="D43" s="185">
        <f>+MAX(D9:D39)</f>
        <v>0</v>
      </c>
      <c r="E43" s="185">
        <f t="shared" ref="E43:AE43" si="28">+MAX(E9:E39)</f>
        <v>8.4499999999999993</v>
      </c>
      <c r="F43" s="185">
        <f t="shared" si="28"/>
        <v>7.64</v>
      </c>
      <c r="G43" s="185">
        <f t="shared" si="28"/>
        <v>3950</v>
      </c>
      <c r="H43" s="185">
        <f t="shared" si="28"/>
        <v>2740</v>
      </c>
      <c r="I43" s="185">
        <f t="shared" si="28"/>
        <v>800</v>
      </c>
      <c r="J43" s="185">
        <f t="shared" si="28"/>
        <v>11.9</v>
      </c>
      <c r="K43" s="185">
        <f t="shared" si="28"/>
        <v>99.177126917712698</v>
      </c>
      <c r="L43" s="185">
        <f t="shared" si="28"/>
        <v>414</v>
      </c>
      <c r="M43" s="185">
        <f t="shared" si="28"/>
        <v>10</v>
      </c>
      <c r="N43" s="185">
        <f t="shared" si="28"/>
        <v>99.738219895287955</v>
      </c>
      <c r="O43" s="185">
        <f t="shared" si="28"/>
        <v>1109</v>
      </c>
      <c r="P43" s="185">
        <f t="shared" si="28"/>
        <v>57</v>
      </c>
      <c r="Q43" s="185">
        <f t="shared" si="28"/>
        <v>97.074954296160882</v>
      </c>
      <c r="R43" s="185">
        <f t="shared" si="28"/>
        <v>148.6</v>
      </c>
      <c r="S43" s="185">
        <f t="shared" si="28"/>
        <v>25</v>
      </c>
      <c r="T43" s="185">
        <f t="shared" si="28"/>
        <v>102</v>
      </c>
      <c r="U43" s="185">
        <f t="shared" si="28"/>
        <v>21.8</v>
      </c>
      <c r="V43" s="185">
        <f t="shared" si="28"/>
        <v>2.5</v>
      </c>
      <c r="W43" s="185">
        <f t="shared" si="28"/>
        <v>1.6</v>
      </c>
      <c r="X43" s="185">
        <f t="shared" si="28"/>
        <v>0</v>
      </c>
      <c r="Y43" s="185">
        <f t="shared" si="28"/>
        <v>0</v>
      </c>
      <c r="Z43" s="187">
        <f t="shared" si="28"/>
        <v>150</v>
      </c>
      <c r="AA43" s="187">
        <f t="shared" si="28"/>
        <v>26</v>
      </c>
      <c r="AB43" s="187">
        <f t="shared" si="28"/>
        <v>83.333333333333343</v>
      </c>
      <c r="AC43" s="187">
        <f t="shared" si="28"/>
        <v>9.5</v>
      </c>
      <c r="AD43" s="187">
        <f t="shared" si="28"/>
        <v>5.5</v>
      </c>
      <c r="AE43" s="187">
        <f t="shared" si="28"/>
        <v>69.565217391304344</v>
      </c>
      <c r="AF43" s="185"/>
      <c r="AG43" s="185"/>
      <c r="AH43" s="185"/>
      <c r="AI43" s="185"/>
      <c r="AJ43" s="185"/>
      <c r="AK43" s="188"/>
      <c r="AL43" s="185">
        <f t="shared" ref="AL43:BE43" si="29">MAX(AL9:AL39)</f>
        <v>0</v>
      </c>
      <c r="AM43" s="185">
        <f t="shared" si="29"/>
        <v>0</v>
      </c>
      <c r="AN43" s="185">
        <f t="shared" si="29"/>
        <v>0</v>
      </c>
      <c r="AO43" s="185">
        <f t="shared" si="29"/>
        <v>990</v>
      </c>
      <c r="AP43" s="185">
        <f t="shared" si="29"/>
        <v>250</v>
      </c>
      <c r="AQ43" s="185">
        <f t="shared" si="29"/>
        <v>4240</v>
      </c>
      <c r="AR43" s="185">
        <f t="shared" si="29"/>
        <v>15613</v>
      </c>
      <c r="AS43" s="185">
        <f t="shared" si="29"/>
        <v>94.06</v>
      </c>
      <c r="AT43" s="187">
        <f t="shared" si="29"/>
        <v>3.4051724137931036</v>
      </c>
      <c r="AU43" s="321">
        <f t="shared" si="29"/>
        <v>107.52366914976962</v>
      </c>
      <c r="AV43" s="326">
        <f t="shared" si="29"/>
        <v>0.10097560975609757</v>
      </c>
      <c r="AW43" s="319">
        <f t="shared" si="29"/>
        <v>0</v>
      </c>
      <c r="AX43" s="187">
        <f t="shared" si="29"/>
        <v>0</v>
      </c>
      <c r="AY43" s="324">
        <f t="shared" si="29"/>
        <v>0</v>
      </c>
      <c r="AZ43" s="365">
        <f t="shared" si="29"/>
        <v>0</v>
      </c>
      <c r="BA43" s="366">
        <f t="shared" si="29"/>
        <v>0</v>
      </c>
      <c r="BB43" s="366">
        <f t="shared" si="29"/>
        <v>2.79</v>
      </c>
      <c r="BC43" s="319">
        <f t="shared" si="29"/>
        <v>0</v>
      </c>
      <c r="BD43" s="366">
        <f t="shared" si="29"/>
        <v>0</v>
      </c>
      <c r="BE43" s="351">
        <f t="shared" si="29"/>
        <v>0</v>
      </c>
      <c r="BF43" s="351">
        <f t="shared" ref="BF43:BP43" si="30">+MAX(BF9:BF39)</f>
        <v>0</v>
      </c>
      <c r="BG43" s="185">
        <f t="shared" si="30"/>
        <v>0</v>
      </c>
      <c r="BH43" s="185">
        <f t="shared" si="30"/>
        <v>0</v>
      </c>
      <c r="BI43" s="185">
        <f t="shared" si="30"/>
        <v>0</v>
      </c>
      <c r="BJ43" s="185">
        <f t="shared" si="30"/>
        <v>0</v>
      </c>
      <c r="BK43" s="185">
        <f t="shared" si="30"/>
        <v>0</v>
      </c>
      <c r="BL43" s="187">
        <f t="shared" si="30"/>
        <v>0</v>
      </c>
      <c r="BM43" s="186">
        <f t="shared" si="30"/>
        <v>0</v>
      </c>
      <c r="BN43" s="185">
        <f t="shared" si="30"/>
        <v>0</v>
      </c>
      <c r="BO43" s="185">
        <f t="shared" si="30"/>
        <v>0</v>
      </c>
      <c r="BP43" s="352">
        <f t="shared" si="30"/>
        <v>0</v>
      </c>
      <c r="BR43" s="475">
        <f>MAX(BR9:BR39)</f>
        <v>9</v>
      </c>
      <c r="BS43" s="476">
        <f>MAX(BS9:BS39)</f>
        <v>64</v>
      </c>
      <c r="BT43" s="476">
        <f>MAX(BT9:BT39)</f>
        <v>13771.794871794871</v>
      </c>
      <c r="BU43" s="476"/>
      <c r="BV43" s="473"/>
      <c r="BW43" s="473"/>
      <c r="BX43" s="473"/>
      <c r="BY43" s="530">
        <f t="shared" ref="BY43:CB43" si="31">MAX(BY9:BY39)</f>
        <v>14</v>
      </c>
      <c r="BZ43" s="531">
        <f t="shared" si="31"/>
        <v>0</v>
      </c>
      <c r="CA43" s="531">
        <f t="shared" si="31"/>
        <v>2.79</v>
      </c>
      <c r="CB43" s="532">
        <f t="shared" si="31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599" t="s">
        <v>11</v>
      </c>
      <c r="B48" s="600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62" priority="5">
      <formula>IF(AND($AI9="H",$AH9="B"),1,0)</formula>
    </cfRule>
    <cfRule type="expression" dxfId="61" priority="6">
      <formula>IF($AI9="H",1,0)</formula>
    </cfRule>
  </conditionalFormatting>
  <conditionalFormatting sqref="AP9:AP39">
    <cfRule type="expression" dxfId="60" priority="3">
      <formula>IF(AND($AI9="H",$AH9="B"),1,0)</formula>
    </cfRule>
    <cfRule type="expression" dxfId="59" priority="4">
      <formula>IF($AI9="H",1,0)</formula>
    </cfRule>
  </conditionalFormatting>
  <conditionalFormatting sqref="AT9:AV39">
    <cfRule type="expression" dxfId="58" priority="1">
      <formula>IF(AND($AI9="H",$AH9="B"),1,0)</formula>
    </cfRule>
    <cfRule type="expression" dxfId="57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C52"/>
  <sheetViews>
    <sheetView zoomScale="55" zoomScaleNormal="55" workbookViewId="0">
      <selection activeCell="I7" sqref="I7:AD8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589" t="s">
        <v>60</v>
      </c>
      <c r="B1" s="589"/>
      <c r="C1" s="590" t="s">
        <v>247</v>
      </c>
      <c r="D1" s="590"/>
      <c r="E1" s="590"/>
      <c r="F1" s="590"/>
      <c r="G1" s="590"/>
      <c r="H1" s="590"/>
      <c r="I1" s="590"/>
      <c r="J1" s="590"/>
      <c r="K1" s="590"/>
      <c r="L1" s="590"/>
      <c r="M1" s="590"/>
      <c r="N1" s="590"/>
      <c r="O1" s="590"/>
      <c r="P1" s="590"/>
      <c r="Q1" s="590"/>
      <c r="R1" s="255"/>
      <c r="S1" s="591" t="s">
        <v>73</v>
      </c>
      <c r="T1" s="591"/>
      <c r="U1" s="591"/>
      <c r="V1" s="591"/>
      <c r="W1" s="591"/>
      <c r="X1" s="591"/>
      <c r="Y1" s="591"/>
      <c r="Z1" s="591"/>
      <c r="AA1" s="591"/>
      <c r="AB1" s="591"/>
      <c r="AC1" s="591"/>
      <c r="AD1" s="591"/>
      <c r="AE1" s="591"/>
      <c r="AF1" s="591"/>
      <c r="AG1" s="591"/>
      <c r="AH1" s="591"/>
      <c r="AI1" s="591"/>
      <c r="AJ1" s="591"/>
      <c r="AK1" s="591"/>
      <c r="AL1" s="591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591" t="s">
        <v>90</v>
      </c>
      <c r="B2" s="591"/>
      <c r="C2" s="591"/>
      <c r="D2" s="48"/>
      <c r="E2" s="592" t="s">
        <v>171</v>
      </c>
      <c r="F2" s="592"/>
      <c r="G2" s="592"/>
      <c r="H2" s="592"/>
      <c r="I2" s="592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584" t="s">
        <v>36</v>
      </c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85"/>
      <c r="AG3" s="585"/>
      <c r="AH3" s="585"/>
      <c r="AI3" s="585"/>
      <c r="AJ3" s="585"/>
      <c r="AK3" s="585"/>
      <c r="AL3" s="585"/>
      <c r="AM3" s="585"/>
      <c r="AN3" s="585"/>
      <c r="AO3" s="585"/>
      <c r="AP3" s="585"/>
      <c r="AQ3" s="585"/>
      <c r="AR3" s="585"/>
      <c r="AS3" s="585"/>
      <c r="AT3" s="123"/>
      <c r="AU3" s="123"/>
      <c r="AV3" s="123"/>
      <c r="AW3" s="123"/>
      <c r="AX3" s="123"/>
      <c r="AY3" s="123"/>
      <c r="AZ3" s="620" t="s">
        <v>37</v>
      </c>
      <c r="BA3" s="621"/>
      <c r="BB3" s="621"/>
      <c r="BC3" s="622"/>
      <c r="BD3" s="622"/>
      <c r="BE3" s="622"/>
      <c r="BF3" s="622"/>
      <c r="BG3" s="621"/>
      <c r="BH3" s="621"/>
      <c r="BI3" s="621"/>
      <c r="BJ3" s="621"/>
      <c r="BK3" s="621"/>
      <c r="BL3" s="621"/>
      <c r="BM3" s="621"/>
      <c r="BN3" s="621"/>
      <c r="BO3" s="621"/>
      <c r="BP3" s="623"/>
      <c r="BR3" s="460"/>
      <c r="BS3" s="626" t="s">
        <v>214</v>
      </c>
      <c r="BT3" s="627"/>
      <c r="BU3" s="628"/>
      <c r="BV3" s="626" t="s">
        <v>215</v>
      </c>
      <c r="BW3" s="627"/>
      <c r="BX3" s="628"/>
      <c r="BY3" s="460"/>
      <c r="BZ3" s="460"/>
      <c r="CA3" s="460"/>
      <c r="CB3" s="460"/>
    </row>
    <row r="4" spans="1:263" s="89" customFormat="1" ht="67.95" customHeight="1" thickBot="1" x14ac:dyDescent="0.45">
      <c r="A4" s="571" t="s">
        <v>38</v>
      </c>
      <c r="B4" s="572"/>
      <c r="C4" s="97" t="s">
        <v>100</v>
      </c>
      <c r="D4" s="97" t="s">
        <v>130</v>
      </c>
      <c r="E4" s="579" t="s">
        <v>129</v>
      </c>
      <c r="F4" s="581"/>
      <c r="G4" s="579" t="s">
        <v>200</v>
      </c>
      <c r="H4" s="581"/>
      <c r="I4" s="579" t="s">
        <v>39</v>
      </c>
      <c r="J4" s="580"/>
      <c r="K4" s="581"/>
      <c r="L4" s="579" t="s">
        <v>123</v>
      </c>
      <c r="M4" s="580"/>
      <c r="N4" s="581"/>
      <c r="O4" s="586" t="s">
        <v>3</v>
      </c>
      <c r="P4" s="587"/>
      <c r="Q4" s="588"/>
      <c r="R4" s="593" t="s">
        <v>10</v>
      </c>
      <c r="S4" s="594"/>
      <c r="T4" s="593" t="s">
        <v>126</v>
      </c>
      <c r="U4" s="594"/>
      <c r="V4" s="593" t="s">
        <v>124</v>
      </c>
      <c r="W4" s="594"/>
      <c r="X4" s="593" t="s">
        <v>125</v>
      </c>
      <c r="Y4" s="594"/>
      <c r="Z4" s="593" t="s">
        <v>15</v>
      </c>
      <c r="AA4" s="595"/>
      <c r="AB4" s="594"/>
      <c r="AC4" s="593" t="s">
        <v>16</v>
      </c>
      <c r="AD4" s="595"/>
      <c r="AE4" s="594"/>
      <c r="AF4" s="289" t="s">
        <v>142</v>
      </c>
      <c r="AG4" s="129" t="s">
        <v>178</v>
      </c>
      <c r="AH4" s="88" t="s">
        <v>198</v>
      </c>
      <c r="AI4" s="91" t="s">
        <v>199</v>
      </c>
      <c r="AJ4" s="596" t="s">
        <v>177</v>
      </c>
      <c r="AK4" s="607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18" t="s">
        <v>17</v>
      </c>
      <c r="AR4" s="619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14" t="s">
        <v>155</v>
      </c>
      <c r="BD4" s="615"/>
      <c r="BE4" s="616"/>
      <c r="BF4" s="617"/>
      <c r="BG4" s="637" t="s">
        <v>81</v>
      </c>
      <c r="BH4" s="637"/>
      <c r="BI4" s="637"/>
      <c r="BJ4" s="637"/>
      <c r="BK4" s="637"/>
      <c r="BL4" s="637"/>
      <c r="BM4" s="637"/>
      <c r="BN4" s="637"/>
      <c r="BO4" s="637"/>
      <c r="BP4" s="638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566" t="s">
        <v>242</v>
      </c>
      <c r="BZ4" s="567"/>
      <c r="CA4" s="567"/>
      <c r="CB4" s="568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77"/>
      <c r="F5" s="598"/>
      <c r="G5" s="577" t="s">
        <v>82</v>
      </c>
      <c r="H5" s="598"/>
      <c r="I5" s="577" t="s">
        <v>8</v>
      </c>
      <c r="J5" s="578"/>
      <c r="K5" s="286" t="s">
        <v>9</v>
      </c>
      <c r="L5" s="577" t="s">
        <v>201</v>
      </c>
      <c r="M5" s="578"/>
      <c r="N5" s="286" t="s">
        <v>9</v>
      </c>
      <c r="O5" s="577" t="s">
        <v>201</v>
      </c>
      <c r="P5" s="578"/>
      <c r="Q5" s="286" t="s">
        <v>9</v>
      </c>
      <c r="R5" s="601" t="s">
        <v>34</v>
      </c>
      <c r="S5" s="603"/>
      <c r="T5" s="601" t="s">
        <v>34</v>
      </c>
      <c r="U5" s="603"/>
      <c r="V5" s="601" t="s">
        <v>34</v>
      </c>
      <c r="W5" s="603"/>
      <c r="X5" s="601" t="s">
        <v>34</v>
      </c>
      <c r="Y5" s="603"/>
      <c r="Z5" s="601" t="s">
        <v>34</v>
      </c>
      <c r="AA5" s="602"/>
      <c r="AB5" s="286" t="s">
        <v>9</v>
      </c>
      <c r="AC5" s="601" t="s">
        <v>35</v>
      </c>
      <c r="AD5" s="602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97"/>
      <c r="AK5" s="608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04" t="s">
        <v>22</v>
      </c>
      <c r="AV5" s="612" t="s">
        <v>120</v>
      </c>
      <c r="AW5" s="302"/>
      <c r="AX5" s="302"/>
      <c r="AY5" s="302"/>
      <c r="AZ5" s="303"/>
      <c r="BA5" s="303"/>
      <c r="BB5" s="303"/>
      <c r="BC5" s="631"/>
      <c r="BD5" s="632"/>
      <c r="BE5" s="633"/>
      <c r="BF5" s="634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635" t="s">
        <v>223</v>
      </c>
      <c r="BT5" s="635" t="s">
        <v>224</v>
      </c>
      <c r="BU5" s="635"/>
      <c r="BV5" s="629"/>
      <c r="BW5" s="629" t="s">
        <v>225</v>
      </c>
      <c r="BX5" s="629" t="s">
        <v>224</v>
      </c>
      <c r="BY5" s="518" t="s">
        <v>243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395</v>
      </c>
      <c r="AU6" s="604"/>
      <c r="AV6" s="613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36"/>
      <c r="BT6" s="636"/>
      <c r="BU6" s="636"/>
      <c r="BV6" s="630"/>
      <c r="BW6" s="630"/>
      <c r="BX6" s="630"/>
      <c r="BY6" s="520" t="s">
        <v>244</v>
      </c>
      <c r="BZ6" s="520"/>
      <c r="CA6" s="520" t="s">
        <v>245</v>
      </c>
      <c r="CB6" s="520" t="s">
        <v>246</v>
      </c>
    </row>
    <row r="7" spans="1:263" s="43" customFormat="1" ht="33.75" customHeight="1" thickBot="1" x14ac:dyDescent="0.35">
      <c r="A7" s="582" t="s">
        <v>175</v>
      </c>
      <c r="B7" s="122" t="s">
        <v>83</v>
      </c>
      <c r="C7" s="155">
        <v>233</v>
      </c>
      <c r="D7" s="156"/>
      <c r="E7" s="575"/>
      <c r="F7" s="575"/>
      <c r="G7" s="238"/>
      <c r="H7" s="238"/>
      <c r="I7" s="575">
        <v>515</v>
      </c>
      <c r="J7" s="575" t="s">
        <v>255</v>
      </c>
      <c r="K7" s="575"/>
      <c r="L7" s="575">
        <v>556</v>
      </c>
      <c r="M7" s="575" t="s">
        <v>256</v>
      </c>
      <c r="N7" s="575"/>
      <c r="O7" s="575">
        <v>1200</v>
      </c>
      <c r="P7" s="575" t="s">
        <v>257</v>
      </c>
      <c r="Q7" s="575"/>
      <c r="R7" s="575"/>
      <c r="S7" s="575"/>
      <c r="T7" s="575"/>
      <c r="U7" s="575"/>
      <c r="V7" s="575"/>
      <c r="W7" s="575"/>
      <c r="X7" s="575"/>
      <c r="Y7" s="575"/>
      <c r="Z7" s="575">
        <v>84</v>
      </c>
      <c r="AA7" s="575" t="s">
        <v>258</v>
      </c>
      <c r="AB7" s="575"/>
      <c r="AC7" s="575"/>
      <c r="AD7" s="575" t="s">
        <v>259</v>
      </c>
      <c r="AE7" s="575"/>
      <c r="AF7" s="238"/>
      <c r="AG7" s="238"/>
      <c r="AH7" s="609"/>
      <c r="AI7" s="575"/>
      <c r="AJ7" s="575"/>
      <c r="AK7" s="573"/>
      <c r="AL7" s="605"/>
      <c r="AM7" s="283"/>
      <c r="AN7" s="283"/>
      <c r="AO7" s="238"/>
      <c r="AP7" s="575"/>
      <c r="AQ7" s="575"/>
      <c r="AR7" s="575"/>
      <c r="AS7" s="605"/>
      <c r="AT7" s="575"/>
      <c r="AU7" s="575"/>
      <c r="AV7" s="575"/>
      <c r="AW7" s="575"/>
      <c r="AX7" s="575"/>
      <c r="AY7" s="575"/>
      <c r="AZ7" s="575"/>
      <c r="BA7" s="575"/>
      <c r="BB7" s="575"/>
      <c r="BC7" s="575"/>
      <c r="BD7" s="575"/>
      <c r="BE7" s="575"/>
      <c r="BF7" s="575"/>
      <c r="BG7" s="610"/>
      <c r="BH7" s="283"/>
      <c r="BI7" s="283"/>
      <c r="BJ7" s="283"/>
      <c r="BK7" s="283"/>
      <c r="BL7" s="575"/>
      <c r="BM7" s="575"/>
      <c r="BN7" s="575"/>
      <c r="BO7" s="575"/>
      <c r="BP7" s="575"/>
      <c r="BR7" s="624"/>
      <c r="BS7" s="624"/>
      <c r="BT7" s="624"/>
      <c r="BU7" s="624"/>
      <c r="BV7" s="624"/>
      <c r="BW7" s="624"/>
      <c r="BX7" s="624"/>
      <c r="BY7" s="569"/>
      <c r="BZ7" s="569"/>
      <c r="CA7" s="569"/>
      <c r="CB7" s="569"/>
    </row>
    <row r="8" spans="1:263" s="43" customFormat="1" ht="33.75" customHeight="1" thickBot="1" x14ac:dyDescent="0.35">
      <c r="A8" s="583"/>
      <c r="B8" s="122" t="s">
        <v>84</v>
      </c>
      <c r="C8" s="155">
        <v>233</v>
      </c>
      <c r="D8" s="157"/>
      <c r="E8" s="576"/>
      <c r="F8" s="576"/>
      <c r="G8" s="239"/>
      <c r="H8" s="239"/>
      <c r="I8" s="576"/>
      <c r="J8" s="576"/>
      <c r="K8" s="576"/>
      <c r="L8" s="576"/>
      <c r="M8" s="576"/>
      <c r="N8" s="576"/>
      <c r="O8" s="576"/>
      <c r="P8" s="576"/>
      <c r="Q8" s="576"/>
      <c r="R8" s="576"/>
      <c r="S8" s="576"/>
      <c r="T8" s="576"/>
      <c r="U8" s="576"/>
      <c r="V8" s="576"/>
      <c r="W8" s="576"/>
      <c r="X8" s="576"/>
      <c r="Y8" s="576"/>
      <c r="Z8" s="576"/>
      <c r="AA8" s="576"/>
      <c r="AB8" s="576"/>
      <c r="AC8" s="576"/>
      <c r="AD8" s="576"/>
      <c r="AE8" s="576"/>
      <c r="AF8" s="239"/>
      <c r="AG8" s="239"/>
      <c r="AH8" s="576"/>
      <c r="AI8" s="576"/>
      <c r="AJ8" s="576"/>
      <c r="AK8" s="574"/>
      <c r="AL8" s="606"/>
      <c r="AM8" s="284"/>
      <c r="AN8" s="284"/>
      <c r="AO8" s="239"/>
      <c r="AP8" s="576"/>
      <c r="AQ8" s="576"/>
      <c r="AR8" s="576"/>
      <c r="AS8" s="606"/>
      <c r="AT8" s="576"/>
      <c r="AU8" s="576"/>
      <c r="AV8" s="576"/>
      <c r="AW8" s="576"/>
      <c r="AX8" s="576"/>
      <c r="AY8" s="576"/>
      <c r="AZ8" s="576"/>
      <c r="BA8" s="576"/>
      <c r="BB8" s="576"/>
      <c r="BC8" s="576"/>
      <c r="BD8" s="576"/>
      <c r="BE8" s="576"/>
      <c r="BF8" s="576"/>
      <c r="BG8" s="611"/>
      <c r="BH8" s="284"/>
      <c r="BI8" s="284"/>
      <c r="BJ8" s="284"/>
      <c r="BK8" s="284"/>
      <c r="BL8" s="576"/>
      <c r="BM8" s="576"/>
      <c r="BN8" s="576"/>
      <c r="BO8" s="576"/>
      <c r="BP8" s="576"/>
      <c r="BR8" s="625"/>
      <c r="BS8" s="625"/>
      <c r="BT8" s="625"/>
      <c r="BU8" s="625"/>
      <c r="BV8" s="625"/>
      <c r="BW8" s="625"/>
      <c r="BX8" s="625"/>
      <c r="BY8" s="570"/>
      <c r="BZ8" s="570"/>
      <c r="CA8" s="570"/>
      <c r="CB8" s="570"/>
    </row>
    <row r="9" spans="1:263" s="34" customFormat="1" ht="24.9" customHeight="1" x14ac:dyDescent="0.3">
      <c r="A9" s="223" t="s">
        <v>51</v>
      </c>
      <c r="B9" s="224">
        <v>1</v>
      </c>
      <c r="C9" s="158">
        <v>117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479"/>
      <c r="AP9" s="331" t="str">
        <f>+IF(AQ9&gt;0,AO9*1000/AQ9,"")</f>
        <v/>
      </c>
      <c r="AQ9" s="341"/>
      <c r="AR9" s="341"/>
      <c r="AS9" s="327"/>
      <c r="AT9" s="477">
        <f t="shared" ref="AT9:AT39" si="0">+IF(C9="","",IF(1&gt;0,1*$AT$6/(C9+BS9),""))</f>
        <v>1.994949494949495</v>
      </c>
      <c r="AU9" s="331" t="str">
        <f>+IF(AV9="","",((AT$6*AQ9)/((BR9*AR9)+(J9*C9))))</f>
        <v/>
      </c>
      <c r="AV9" s="477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79">
        <v>6</v>
      </c>
      <c r="BS9" s="534">
        <v>81</v>
      </c>
      <c r="BT9" s="469" t="str">
        <f t="shared" ref="BT9:BT41" si="1">IF(AQ9="","",((1+BU9)*AQ9/BU9))</f>
        <v/>
      </c>
      <c r="BU9" s="470">
        <f t="shared" ref="BU9:BU39" si="2">IF(C9="","",(BS9+BR9)/C9)</f>
        <v>0.74358974358974361</v>
      </c>
      <c r="BV9" s="471"/>
      <c r="BW9" s="479"/>
      <c r="BX9" s="469" t="str">
        <f t="shared" ref="BX9:BX39" si="3">IF(AQ9="","",BW9*BV9*1000/AQ9)</f>
        <v/>
      </c>
      <c r="BY9" s="521"/>
      <c r="BZ9" s="467"/>
      <c r="CA9" s="467"/>
      <c r="CB9" s="522"/>
    </row>
    <row r="10" spans="1:263" s="34" customFormat="1" ht="24.9" customHeight="1" x14ac:dyDescent="0.3">
      <c r="A10" s="225" t="s">
        <v>52</v>
      </c>
      <c r="B10" s="226">
        <v>2</v>
      </c>
      <c r="C10" s="162">
        <v>117</v>
      </c>
      <c r="D10" s="162"/>
      <c r="E10" s="159"/>
      <c r="F10" s="159"/>
      <c r="G10" s="158"/>
      <c r="H10" s="158"/>
      <c r="I10" s="297"/>
      <c r="J10" s="297"/>
      <c r="K10" s="457" t="str">
        <f t="shared" ref="K10:K39" si="4">IF(AND(I10&lt;&gt;"",J10&lt;&gt;""),(I10-J10)/I10*100,"")</f>
        <v/>
      </c>
      <c r="L10" s="297"/>
      <c r="M10" s="297"/>
      <c r="N10" s="457" t="str">
        <f t="shared" ref="N10:N39" si="5">IF(AND(L10&lt;&gt;"",M10&lt;&gt;""),(L10-M10)/L10*100,"")</f>
        <v/>
      </c>
      <c r="O10" s="297"/>
      <c r="P10" s="297"/>
      <c r="Q10" s="457" t="str">
        <f t="shared" ref="Q10:Q39" si="6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/>
      <c r="AM10" s="245"/>
      <c r="AN10" s="245"/>
      <c r="AO10" s="480"/>
      <c r="AP10" s="331" t="str">
        <f t="shared" ref="AP10:AP39" si="9">+IF(AQ10&gt;0,AO10*1000/AQ10,"")</f>
        <v/>
      </c>
      <c r="AQ10" s="342"/>
      <c r="AR10" s="342"/>
      <c r="AS10" s="328"/>
      <c r="AT10" s="477">
        <f t="shared" si="0"/>
        <v>3.3760683760683761</v>
      </c>
      <c r="AU10" s="331" t="str">
        <f t="shared" ref="AU10:AU39" si="10">+IF(AV10="","",((AT$6*AQ10)/((BR10*AR10)+(J10*C10))))</f>
        <v/>
      </c>
      <c r="AV10" s="477" t="str">
        <f t="shared" ref="AV10:AV39" si="11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79"/>
      <c r="BS10" s="534"/>
      <c r="BT10" s="469" t="str">
        <f t="shared" si="1"/>
        <v/>
      </c>
      <c r="BU10" s="470">
        <f t="shared" si="2"/>
        <v>0</v>
      </c>
      <c r="BV10" s="471"/>
      <c r="BW10" s="480"/>
      <c r="BX10" s="469" t="str">
        <f t="shared" si="3"/>
        <v/>
      </c>
      <c r="BY10" s="521"/>
      <c r="BZ10" s="467"/>
      <c r="CA10" s="467"/>
      <c r="CB10" s="522"/>
    </row>
    <row r="11" spans="1:263" s="34" customFormat="1" ht="24.9" customHeight="1" x14ac:dyDescent="0.3">
      <c r="A11" s="223" t="s">
        <v>53</v>
      </c>
      <c r="B11" s="226">
        <v>3</v>
      </c>
      <c r="C11" s="162">
        <v>104</v>
      </c>
      <c r="D11" s="162"/>
      <c r="E11" s="159"/>
      <c r="F11" s="159"/>
      <c r="G11" s="158"/>
      <c r="H11" s="158"/>
      <c r="I11" s="297"/>
      <c r="J11" s="297"/>
      <c r="K11" s="457" t="str">
        <f t="shared" si="4"/>
        <v/>
      </c>
      <c r="L11" s="297"/>
      <c r="M11" s="297"/>
      <c r="N11" s="457" t="str">
        <f t="shared" si="5"/>
        <v/>
      </c>
      <c r="O11" s="297"/>
      <c r="P11" s="297"/>
      <c r="Q11" s="457" t="str">
        <f t="shared" si="6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/>
      <c r="AI11" s="158"/>
      <c r="AJ11" s="158"/>
      <c r="AK11" s="305"/>
      <c r="AL11" s="339"/>
      <c r="AM11" s="245"/>
      <c r="AN11" s="245"/>
      <c r="AO11" s="480">
        <v>980</v>
      </c>
      <c r="AP11" s="331" t="str">
        <f t="shared" si="9"/>
        <v/>
      </c>
      <c r="AQ11" s="342"/>
      <c r="AR11" s="342"/>
      <c r="AS11" s="328"/>
      <c r="AT11" s="477">
        <f t="shared" si="0"/>
        <v>2.7622377622377621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79">
        <v>2</v>
      </c>
      <c r="BS11" s="534">
        <v>39</v>
      </c>
      <c r="BT11" s="469" t="str">
        <f t="shared" si="1"/>
        <v/>
      </c>
      <c r="BU11" s="470">
        <f t="shared" si="2"/>
        <v>0.39423076923076922</v>
      </c>
      <c r="BV11" s="471"/>
      <c r="BW11" s="480"/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5" t="s">
        <v>47</v>
      </c>
      <c r="B12" s="226">
        <v>4</v>
      </c>
      <c r="C12" s="162">
        <v>114</v>
      </c>
      <c r="D12" s="162"/>
      <c r="E12" s="159">
        <v>7.53</v>
      </c>
      <c r="F12" s="159">
        <v>7.77</v>
      </c>
      <c r="G12" s="158">
        <v>3190</v>
      </c>
      <c r="H12" s="158">
        <v>2410</v>
      </c>
      <c r="I12" s="297">
        <v>480</v>
      </c>
      <c r="J12" s="297">
        <v>11</v>
      </c>
      <c r="K12" s="457">
        <f t="shared" si="4"/>
        <v>97.708333333333329</v>
      </c>
      <c r="L12" s="297">
        <v>585</v>
      </c>
      <c r="M12" s="297">
        <v>8</v>
      </c>
      <c r="N12" s="457">
        <f t="shared" si="5"/>
        <v>98.632478632478637</v>
      </c>
      <c r="O12" s="297">
        <v>975</v>
      </c>
      <c r="P12" s="297">
        <v>38</v>
      </c>
      <c r="Q12" s="457">
        <f t="shared" si="6"/>
        <v>96.102564102564102</v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59"/>
      <c r="AD12" s="159"/>
      <c r="AE12" s="175" t="str">
        <f t="shared" si="8"/>
        <v/>
      </c>
      <c r="AF12" s="158"/>
      <c r="AG12" s="158"/>
      <c r="AH12" s="121" t="s">
        <v>248</v>
      </c>
      <c r="AI12" s="158" t="s">
        <v>249</v>
      </c>
      <c r="AJ12" s="158" t="s">
        <v>250</v>
      </c>
      <c r="AK12" s="305" t="s">
        <v>250</v>
      </c>
      <c r="AL12" s="339"/>
      <c r="AM12" s="245"/>
      <c r="AN12" s="245"/>
      <c r="AO12" s="480">
        <v>980</v>
      </c>
      <c r="AP12" s="331">
        <f t="shared" si="9"/>
        <v>229.50819672131146</v>
      </c>
      <c r="AQ12" s="342">
        <v>4270</v>
      </c>
      <c r="AR12" s="342">
        <v>13200</v>
      </c>
      <c r="AS12" s="328">
        <v>90.38</v>
      </c>
      <c r="AT12" s="477">
        <f t="shared" si="0"/>
        <v>2.4382716049382718</v>
      </c>
      <c r="AU12" s="331">
        <f t="shared" si="10"/>
        <v>31.203056203056203</v>
      </c>
      <c r="AV12" s="477">
        <f t="shared" si="11"/>
        <v>0.13700234192037472</v>
      </c>
      <c r="AW12" s="312"/>
      <c r="AX12" s="164"/>
      <c r="AY12" s="313"/>
      <c r="AZ12" s="355"/>
      <c r="BA12" s="356"/>
      <c r="BB12" s="356">
        <v>2.12</v>
      </c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79">
        <v>4</v>
      </c>
      <c r="BS12" s="471">
        <v>48</v>
      </c>
      <c r="BT12" s="469">
        <f t="shared" si="1"/>
        <v>13631.153846153848</v>
      </c>
      <c r="BU12" s="470">
        <f t="shared" si="2"/>
        <v>0.45614035087719296</v>
      </c>
      <c r="BV12" s="471">
        <v>2</v>
      </c>
      <c r="BW12" s="480">
        <v>980</v>
      </c>
      <c r="BX12" s="469">
        <f t="shared" si="3"/>
        <v>459.01639344262293</v>
      </c>
      <c r="BY12" s="521"/>
      <c r="BZ12" s="467"/>
      <c r="CA12" s="467">
        <v>2.12</v>
      </c>
      <c r="CB12" s="522"/>
    </row>
    <row r="13" spans="1:263" s="34" customFormat="1" ht="24.9" customHeight="1" x14ac:dyDescent="0.3">
      <c r="A13" s="223" t="s">
        <v>48</v>
      </c>
      <c r="B13" s="226">
        <v>5</v>
      </c>
      <c r="C13" s="162">
        <v>101</v>
      </c>
      <c r="D13" s="162"/>
      <c r="E13" s="159"/>
      <c r="F13" s="159"/>
      <c r="G13" s="158"/>
      <c r="H13" s="158"/>
      <c r="I13" s="297"/>
      <c r="J13" s="297"/>
      <c r="K13" s="457" t="str">
        <f t="shared" si="4"/>
        <v/>
      </c>
      <c r="L13" s="297"/>
      <c r="M13" s="297"/>
      <c r="N13" s="457" t="str">
        <f t="shared" si="5"/>
        <v/>
      </c>
      <c r="O13" s="297"/>
      <c r="P13" s="297"/>
      <c r="Q13" s="457" t="str">
        <f t="shared" si="6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/>
      <c r="AI13" s="158"/>
      <c r="AJ13" s="158"/>
      <c r="AK13" s="305"/>
      <c r="AL13" s="339"/>
      <c r="AM13" s="245"/>
      <c r="AN13" s="245"/>
      <c r="AO13" s="480">
        <v>980</v>
      </c>
      <c r="AP13" s="331" t="str">
        <f t="shared" si="9"/>
        <v/>
      </c>
      <c r="AQ13" s="342"/>
      <c r="AR13" s="342"/>
      <c r="AS13" s="328"/>
      <c r="AT13" s="477">
        <f t="shared" si="0"/>
        <v>2.8214285714285716</v>
      </c>
      <c r="AU13" s="331" t="str">
        <f t="shared" si="10"/>
        <v/>
      </c>
      <c r="AV13" s="477" t="str">
        <f t="shared" si="11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79">
        <v>2</v>
      </c>
      <c r="BS13" s="471">
        <v>39</v>
      </c>
      <c r="BT13" s="469" t="str">
        <f t="shared" si="1"/>
        <v/>
      </c>
      <c r="BU13" s="470">
        <f t="shared" si="2"/>
        <v>0.40594059405940597</v>
      </c>
      <c r="BV13" s="471">
        <v>2</v>
      </c>
      <c r="BW13" s="480">
        <v>980</v>
      </c>
      <c r="BX13" s="469" t="str">
        <f t="shared" si="3"/>
        <v/>
      </c>
      <c r="BY13" s="521"/>
      <c r="BZ13" s="467"/>
      <c r="CA13" s="467"/>
      <c r="CB13" s="522"/>
    </row>
    <row r="14" spans="1:263" s="34" customFormat="1" ht="24.9" customHeight="1" x14ac:dyDescent="0.3">
      <c r="A14" s="225" t="s">
        <v>49</v>
      </c>
      <c r="B14" s="226">
        <v>6</v>
      </c>
      <c r="C14" s="162">
        <v>111.4</v>
      </c>
      <c r="D14" s="162"/>
      <c r="E14" s="159">
        <v>7.48</v>
      </c>
      <c r="F14" s="159">
        <v>7.64</v>
      </c>
      <c r="G14" s="158">
        <v>3010</v>
      </c>
      <c r="H14" s="158">
        <v>2450</v>
      </c>
      <c r="I14" s="297">
        <v>421</v>
      </c>
      <c r="J14" s="297">
        <v>9</v>
      </c>
      <c r="K14" s="457">
        <f t="shared" si="4"/>
        <v>97.862232779097397</v>
      </c>
      <c r="L14" s="297"/>
      <c r="M14" s="297"/>
      <c r="N14" s="457" t="str">
        <f t="shared" si="5"/>
        <v/>
      </c>
      <c r="O14" s="297">
        <v>911</v>
      </c>
      <c r="P14" s="297">
        <v>35</v>
      </c>
      <c r="Q14" s="457">
        <f t="shared" si="6"/>
        <v>96.158068057080143</v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59"/>
      <c r="AD14" s="159"/>
      <c r="AE14" s="175" t="str">
        <f t="shared" si="8"/>
        <v/>
      </c>
      <c r="AF14" s="158"/>
      <c r="AG14" s="158"/>
      <c r="AH14" s="121" t="s">
        <v>248</v>
      </c>
      <c r="AI14" s="158" t="s">
        <v>249</v>
      </c>
      <c r="AJ14" s="158" t="s">
        <v>250</v>
      </c>
      <c r="AK14" s="305" t="s">
        <v>250</v>
      </c>
      <c r="AL14" s="339"/>
      <c r="AM14" s="245"/>
      <c r="AN14" s="245"/>
      <c r="AO14" s="480">
        <v>990</v>
      </c>
      <c r="AP14" s="331" t="str">
        <f t="shared" si="9"/>
        <v/>
      </c>
      <c r="AQ14" s="342"/>
      <c r="AR14" s="342"/>
      <c r="AS14" s="328"/>
      <c r="AT14" s="477">
        <f t="shared" si="0"/>
        <v>1.2603701340140396</v>
      </c>
      <c r="AU14" s="331" t="str">
        <f t="shared" si="10"/>
        <v/>
      </c>
      <c r="AV14" s="477" t="str">
        <f t="shared" si="11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79">
        <v>7</v>
      </c>
      <c r="BS14" s="471">
        <v>202</v>
      </c>
      <c r="BT14" s="469" t="str">
        <f t="shared" si="1"/>
        <v/>
      </c>
      <c r="BU14" s="470">
        <f t="shared" si="2"/>
        <v>1.8761220825852782</v>
      </c>
      <c r="BV14" s="471">
        <v>2</v>
      </c>
      <c r="BW14" s="480">
        <v>810</v>
      </c>
      <c r="BX14" s="469" t="str">
        <f t="shared" si="3"/>
        <v/>
      </c>
      <c r="BY14" s="521">
        <v>12</v>
      </c>
      <c r="BZ14" s="467"/>
      <c r="CA14" s="467"/>
      <c r="CB14" s="522"/>
    </row>
    <row r="15" spans="1:263" s="34" customFormat="1" ht="24.9" customHeight="1" x14ac:dyDescent="0.3">
      <c r="A15" s="225" t="s">
        <v>50</v>
      </c>
      <c r="B15" s="226">
        <v>7</v>
      </c>
      <c r="C15" s="162">
        <v>111.4</v>
      </c>
      <c r="D15" s="162"/>
      <c r="E15" s="159"/>
      <c r="F15" s="159"/>
      <c r="G15" s="158"/>
      <c r="H15" s="158"/>
      <c r="I15" s="297"/>
      <c r="J15" s="297"/>
      <c r="K15" s="457" t="str">
        <f t="shared" si="4"/>
        <v/>
      </c>
      <c r="L15" s="297"/>
      <c r="M15" s="297"/>
      <c r="N15" s="457" t="str">
        <f t="shared" si="5"/>
        <v/>
      </c>
      <c r="O15" s="297"/>
      <c r="P15" s="297"/>
      <c r="Q15" s="457" t="str">
        <f t="shared" si="6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59"/>
      <c r="AD15" s="159"/>
      <c r="AE15" s="175" t="str">
        <f t="shared" si="8"/>
        <v/>
      </c>
      <c r="AF15" s="158"/>
      <c r="AG15" s="158"/>
      <c r="AH15" s="121"/>
      <c r="AI15" s="158"/>
      <c r="AJ15" s="158"/>
      <c r="AK15" s="305"/>
      <c r="AL15" s="339"/>
      <c r="AM15" s="245"/>
      <c r="AN15" s="245"/>
      <c r="AO15" s="480"/>
      <c r="AP15" s="331" t="str">
        <f t="shared" si="9"/>
        <v/>
      </c>
      <c r="AQ15" s="342"/>
      <c r="AR15" s="342"/>
      <c r="AS15" s="328"/>
      <c r="AT15" s="477">
        <f t="shared" si="0"/>
        <v>3.5457809694793534</v>
      </c>
      <c r="AU15" s="331" t="str">
        <f t="shared" si="10"/>
        <v/>
      </c>
      <c r="AV15" s="477" t="str">
        <f t="shared" si="11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79"/>
      <c r="BS15" s="471"/>
      <c r="BT15" s="469" t="str">
        <f t="shared" si="1"/>
        <v/>
      </c>
      <c r="BU15" s="470">
        <f t="shared" si="2"/>
        <v>0</v>
      </c>
      <c r="BV15" s="471"/>
      <c r="BW15" s="480"/>
      <c r="BX15" s="469" t="str">
        <f t="shared" si="3"/>
        <v/>
      </c>
      <c r="BY15" s="521"/>
      <c r="BZ15" s="467"/>
      <c r="CA15" s="467"/>
      <c r="CB15" s="522"/>
    </row>
    <row r="16" spans="1:263" s="34" customFormat="1" ht="24.9" customHeight="1" x14ac:dyDescent="0.3">
      <c r="A16" s="225" t="s">
        <v>51</v>
      </c>
      <c r="B16" s="226">
        <v>8</v>
      </c>
      <c r="C16" s="162">
        <v>111.4</v>
      </c>
      <c r="D16" s="162"/>
      <c r="E16" s="159"/>
      <c r="F16" s="159"/>
      <c r="G16" s="158"/>
      <c r="H16" s="158"/>
      <c r="I16" s="297"/>
      <c r="J16" s="297"/>
      <c r="K16" s="457" t="str">
        <f t="shared" si="4"/>
        <v/>
      </c>
      <c r="L16" s="297"/>
      <c r="M16" s="297"/>
      <c r="N16" s="457" t="str">
        <f t="shared" si="5"/>
        <v/>
      </c>
      <c r="O16" s="297"/>
      <c r="P16" s="297"/>
      <c r="Q16" s="457" t="str">
        <f t="shared" si="6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/>
      <c r="AI16" s="158"/>
      <c r="AJ16" s="158"/>
      <c r="AK16" s="305"/>
      <c r="AL16" s="339"/>
      <c r="AM16" s="245"/>
      <c r="AN16" s="245"/>
      <c r="AO16" s="480"/>
      <c r="AP16" s="331" t="str">
        <f t="shared" si="9"/>
        <v/>
      </c>
      <c r="AQ16" s="342"/>
      <c r="AR16" s="342"/>
      <c r="AS16" s="328"/>
      <c r="AT16" s="477">
        <f t="shared" si="0"/>
        <v>3.5457809694793534</v>
      </c>
      <c r="AU16" s="331" t="str">
        <f t="shared" si="10"/>
        <v/>
      </c>
      <c r="AV16" s="477" t="str">
        <f t="shared" si="11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79"/>
      <c r="BS16" s="471"/>
      <c r="BT16" s="469" t="str">
        <f t="shared" si="1"/>
        <v/>
      </c>
      <c r="BU16" s="470">
        <f t="shared" si="2"/>
        <v>0</v>
      </c>
      <c r="BV16" s="471"/>
      <c r="BW16" s="480"/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52</v>
      </c>
      <c r="B17" s="226">
        <v>9</v>
      </c>
      <c r="C17" s="162">
        <v>111.4</v>
      </c>
      <c r="D17" s="162"/>
      <c r="E17" s="159"/>
      <c r="F17" s="159"/>
      <c r="G17" s="158"/>
      <c r="H17" s="158"/>
      <c r="I17" s="297"/>
      <c r="J17" s="297"/>
      <c r="K17" s="457" t="str">
        <f t="shared" si="4"/>
        <v/>
      </c>
      <c r="L17" s="297"/>
      <c r="M17" s="297"/>
      <c r="N17" s="457" t="str">
        <f t="shared" si="5"/>
        <v/>
      </c>
      <c r="O17" s="297"/>
      <c r="P17" s="297"/>
      <c r="Q17" s="457" t="str">
        <f t="shared" si="6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59"/>
      <c r="AD17" s="159"/>
      <c r="AE17" s="175" t="str">
        <f t="shared" si="8"/>
        <v/>
      </c>
      <c r="AF17" s="158"/>
      <c r="AG17" s="158"/>
      <c r="AH17" s="121"/>
      <c r="AI17" s="158"/>
      <c r="AJ17" s="158"/>
      <c r="AK17" s="305"/>
      <c r="AL17" s="339"/>
      <c r="AM17" s="245"/>
      <c r="AN17" s="245"/>
      <c r="AO17" s="480"/>
      <c r="AP17" s="331" t="str">
        <f t="shared" si="9"/>
        <v/>
      </c>
      <c r="AQ17" s="342"/>
      <c r="AR17" s="342"/>
      <c r="AS17" s="328"/>
      <c r="AT17" s="477">
        <f t="shared" si="0"/>
        <v>3.5457809694793534</v>
      </c>
      <c r="AU17" s="331" t="str">
        <f t="shared" si="10"/>
        <v/>
      </c>
      <c r="AV17" s="477" t="str">
        <f t="shared" si="11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79"/>
      <c r="BS17" s="471"/>
      <c r="BT17" s="469" t="str">
        <f t="shared" si="1"/>
        <v/>
      </c>
      <c r="BU17" s="470">
        <f t="shared" si="2"/>
        <v>0</v>
      </c>
      <c r="BV17" s="471"/>
      <c r="BW17" s="480"/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53</v>
      </c>
      <c r="B18" s="226">
        <v>10</v>
      </c>
      <c r="C18" s="162">
        <v>111.4</v>
      </c>
      <c r="D18" s="162"/>
      <c r="E18" s="159"/>
      <c r="F18" s="159"/>
      <c r="G18" s="158"/>
      <c r="H18" s="158"/>
      <c r="I18" s="297"/>
      <c r="J18" s="297"/>
      <c r="K18" s="457" t="str">
        <f t="shared" si="4"/>
        <v/>
      </c>
      <c r="L18" s="297"/>
      <c r="M18" s="297"/>
      <c r="N18" s="457" t="str">
        <f t="shared" si="5"/>
        <v/>
      </c>
      <c r="O18" s="297"/>
      <c r="P18" s="297"/>
      <c r="Q18" s="457" t="str">
        <f t="shared" si="6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59"/>
      <c r="AD18" s="159"/>
      <c r="AE18" s="175" t="str">
        <f t="shared" si="8"/>
        <v/>
      </c>
      <c r="AF18" s="158"/>
      <c r="AG18" s="158"/>
      <c r="AH18" s="121"/>
      <c r="AI18" s="158"/>
      <c r="AJ18" s="158"/>
      <c r="AK18" s="305"/>
      <c r="AL18" s="339"/>
      <c r="AM18" s="245"/>
      <c r="AN18" s="245"/>
      <c r="AO18" s="480"/>
      <c r="AP18" s="331" t="str">
        <f t="shared" si="9"/>
        <v/>
      </c>
      <c r="AQ18" s="342"/>
      <c r="AR18" s="342"/>
      <c r="AS18" s="328"/>
      <c r="AT18" s="477">
        <f t="shared" si="0"/>
        <v>3.5457809694793534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79"/>
      <c r="BS18" s="471"/>
      <c r="BT18" s="469" t="str">
        <f t="shared" si="1"/>
        <v/>
      </c>
      <c r="BU18" s="470">
        <f t="shared" si="2"/>
        <v>0</v>
      </c>
      <c r="BV18" s="471"/>
      <c r="BW18" s="480"/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47</v>
      </c>
      <c r="B19" s="226">
        <v>11</v>
      </c>
      <c r="C19" s="162">
        <v>105</v>
      </c>
      <c r="D19" s="162"/>
      <c r="E19" s="159">
        <v>7.47</v>
      </c>
      <c r="F19" s="159">
        <v>7.74</v>
      </c>
      <c r="G19" s="158">
        <v>3320</v>
      </c>
      <c r="H19" s="158">
        <v>2370</v>
      </c>
      <c r="I19" s="297">
        <v>780</v>
      </c>
      <c r="J19" s="297">
        <v>9.8000000000000007</v>
      </c>
      <c r="K19" s="457">
        <f t="shared" si="4"/>
        <v>98.743589743589752</v>
      </c>
      <c r="L19" s="297">
        <v>698</v>
      </c>
      <c r="M19" s="297">
        <v>6</v>
      </c>
      <c r="N19" s="457">
        <f t="shared" si="5"/>
        <v>99.140401146131808</v>
      </c>
      <c r="O19" s="297">
        <v>1164</v>
      </c>
      <c r="P19" s="297">
        <v>29</v>
      </c>
      <c r="Q19" s="457">
        <f t="shared" si="6"/>
        <v>97.508591065292094</v>
      </c>
      <c r="R19" s="297">
        <v>146.19999999999999</v>
      </c>
      <c r="S19" s="297">
        <v>37.6</v>
      </c>
      <c r="T19" s="159">
        <v>101</v>
      </c>
      <c r="U19" s="159">
        <v>32</v>
      </c>
      <c r="V19" s="159">
        <v>1.8</v>
      </c>
      <c r="W19" s="159">
        <v>1.3</v>
      </c>
      <c r="X19" s="159">
        <v>0</v>
      </c>
      <c r="Y19" s="159">
        <v>0</v>
      </c>
      <c r="Z19" s="331">
        <f t="shared" si="12"/>
        <v>148</v>
      </c>
      <c r="AA19" s="331">
        <f t="shared" si="12"/>
        <v>38.9</v>
      </c>
      <c r="AB19" s="330">
        <f t="shared" si="7"/>
        <v>73.71621621621621</v>
      </c>
      <c r="AC19" s="159">
        <v>14.6</v>
      </c>
      <c r="AD19" s="159">
        <v>8.3000000000000007</v>
      </c>
      <c r="AE19" s="175">
        <f t="shared" si="8"/>
        <v>43.150684931506845</v>
      </c>
      <c r="AF19" s="158"/>
      <c r="AG19" s="158"/>
      <c r="AH19" s="121" t="s">
        <v>248</v>
      </c>
      <c r="AI19" s="158" t="s">
        <v>249</v>
      </c>
      <c r="AJ19" s="158" t="s">
        <v>250</v>
      </c>
      <c r="AK19" s="305" t="s">
        <v>250</v>
      </c>
      <c r="AL19" s="339"/>
      <c r="AM19" s="245"/>
      <c r="AN19" s="245"/>
      <c r="AO19" s="480">
        <v>980</v>
      </c>
      <c r="AP19" s="331">
        <f t="shared" si="9"/>
        <v>243.78109452736319</v>
      </c>
      <c r="AQ19" s="342">
        <v>4020</v>
      </c>
      <c r="AR19" s="342">
        <v>12800</v>
      </c>
      <c r="AS19" s="328">
        <v>90.05</v>
      </c>
      <c r="AT19" s="477">
        <f t="shared" si="0"/>
        <v>2.6870748299319729</v>
      </c>
      <c r="AU19" s="331">
        <f t="shared" si="10"/>
        <v>1543.1486880466473</v>
      </c>
      <c r="AV19" s="477">
        <f t="shared" si="11"/>
        <v>0.1736318407960199</v>
      </c>
      <c r="AW19" s="312"/>
      <c r="AX19" s="164"/>
      <c r="AY19" s="313"/>
      <c r="AZ19" s="355"/>
      <c r="BA19" s="356"/>
      <c r="BB19" s="356">
        <v>2.4</v>
      </c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79">
        <v>0</v>
      </c>
      <c r="BS19" s="534">
        <v>42</v>
      </c>
      <c r="BT19" s="469">
        <f t="shared" si="1"/>
        <v>14070</v>
      </c>
      <c r="BU19" s="470">
        <f t="shared" si="2"/>
        <v>0.4</v>
      </c>
      <c r="BV19" s="471">
        <v>2</v>
      </c>
      <c r="BW19" s="480">
        <v>980</v>
      </c>
      <c r="BX19" s="469">
        <f t="shared" si="3"/>
        <v>487.56218905472639</v>
      </c>
      <c r="BY19" s="521">
        <v>8</v>
      </c>
      <c r="BZ19" s="467"/>
      <c r="CA19" s="467">
        <v>2.4</v>
      </c>
      <c r="CB19" s="522"/>
    </row>
    <row r="20" spans="1:80" s="34" customFormat="1" ht="24.9" customHeight="1" x14ac:dyDescent="0.3">
      <c r="A20" s="225" t="s">
        <v>48</v>
      </c>
      <c r="B20" s="226">
        <v>12</v>
      </c>
      <c r="C20" s="162">
        <v>126</v>
      </c>
      <c r="D20" s="162"/>
      <c r="E20" s="159"/>
      <c r="F20" s="159"/>
      <c r="G20" s="158"/>
      <c r="H20" s="158"/>
      <c r="I20" s="297"/>
      <c r="J20" s="297"/>
      <c r="K20" s="457" t="str">
        <f t="shared" si="4"/>
        <v/>
      </c>
      <c r="L20" s="297"/>
      <c r="M20" s="297"/>
      <c r="N20" s="457" t="str">
        <f t="shared" si="5"/>
        <v/>
      </c>
      <c r="O20" s="297"/>
      <c r="P20" s="297"/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59"/>
      <c r="AD20" s="159"/>
      <c r="AE20" s="175" t="str">
        <f t="shared" si="8"/>
        <v/>
      </c>
      <c r="AF20" s="158"/>
      <c r="AG20" s="158"/>
      <c r="AH20" s="121"/>
      <c r="AI20" s="158"/>
      <c r="AJ20" s="158"/>
      <c r="AK20" s="305"/>
      <c r="AL20" s="339"/>
      <c r="AM20" s="245"/>
      <c r="AN20" s="245"/>
      <c r="AO20" s="480">
        <v>970</v>
      </c>
      <c r="AP20" s="331" t="str">
        <f t="shared" si="9"/>
        <v/>
      </c>
      <c r="AQ20" s="342"/>
      <c r="AR20" s="342"/>
      <c r="AS20" s="328"/>
      <c r="AT20" s="477">
        <f t="shared" si="0"/>
        <v>2.2965116279069768</v>
      </c>
      <c r="AU20" s="331" t="str">
        <f t="shared" si="10"/>
        <v/>
      </c>
      <c r="AV20" s="477" t="str">
        <f t="shared" si="11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79">
        <v>1</v>
      </c>
      <c r="BS20" s="534">
        <v>46</v>
      </c>
      <c r="BT20" s="469" t="str">
        <f t="shared" si="1"/>
        <v/>
      </c>
      <c r="BU20" s="470">
        <f t="shared" si="2"/>
        <v>0.37301587301587302</v>
      </c>
      <c r="BV20" s="471">
        <v>2</v>
      </c>
      <c r="BW20" s="480">
        <v>970</v>
      </c>
      <c r="BX20" s="469" t="str">
        <f t="shared" si="3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49</v>
      </c>
      <c r="B21" s="226">
        <v>13</v>
      </c>
      <c r="C21" s="162">
        <v>84</v>
      </c>
      <c r="D21" s="162"/>
      <c r="E21" s="159"/>
      <c r="F21" s="159">
        <v>7.7</v>
      </c>
      <c r="G21" s="158"/>
      <c r="H21" s="158">
        <v>2348</v>
      </c>
      <c r="I21" s="297"/>
      <c r="J21" s="297">
        <v>16</v>
      </c>
      <c r="K21" s="457" t="str">
        <f t="shared" si="4"/>
        <v/>
      </c>
      <c r="L21" s="297"/>
      <c r="M21" s="297">
        <v>5</v>
      </c>
      <c r="N21" s="457" t="str">
        <f t="shared" si="5"/>
        <v/>
      </c>
      <c r="O21" s="297"/>
      <c r="P21" s="297">
        <v>54</v>
      </c>
      <c r="Q21" s="457" t="str">
        <f t="shared" si="6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59"/>
      <c r="AD21" s="159"/>
      <c r="AE21" s="175" t="str">
        <f t="shared" si="8"/>
        <v/>
      </c>
      <c r="AF21" s="158"/>
      <c r="AG21" s="158"/>
      <c r="AH21" s="121" t="s">
        <v>248</v>
      </c>
      <c r="AI21" s="158" t="s">
        <v>251</v>
      </c>
      <c r="AJ21" s="158" t="s">
        <v>250</v>
      </c>
      <c r="AK21" s="305" t="s">
        <v>250</v>
      </c>
      <c r="AL21" s="339"/>
      <c r="AM21" s="245"/>
      <c r="AN21" s="245"/>
      <c r="AO21" s="480">
        <v>950</v>
      </c>
      <c r="AP21" s="331" t="str">
        <f t="shared" si="9"/>
        <v/>
      </c>
      <c r="AQ21" s="342"/>
      <c r="AR21" s="342"/>
      <c r="AS21" s="328"/>
      <c r="AT21" s="477">
        <f t="shared" si="0"/>
        <v>3.0859375</v>
      </c>
      <c r="AU21" s="331" t="str">
        <f t="shared" si="10"/>
        <v/>
      </c>
      <c r="AV21" s="477" t="str">
        <f t="shared" si="11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79">
        <v>2</v>
      </c>
      <c r="BS21" s="534">
        <v>44</v>
      </c>
      <c r="BT21" s="469" t="str">
        <f t="shared" si="1"/>
        <v/>
      </c>
      <c r="BU21" s="470">
        <f t="shared" si="2"/>
        <v>0.54761904761904767</v>
      </c>
      <c r="BV21" s="471">
        <v>2</v>
      </c>
      <c r="BW21" s="480">
        <v>750</v>
      </c>
      <c r="BX21" s="469" t="str">
        <f t="shared" si="3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50</v>
      </c>
      <c r="B22" s="226">
        <v>14</v>
      </c>
      <c r="C22" s="162">
        <v>107.66666666666667</v>
      </c>
      <c r="D22" s="162"/>
      <c r="E22" s="159">
        <v>7.38</v>
      </c>
      <c r="F22" s="159">
        <v>7.62</v>
      </c>
      <c r="G22" s="158">
        <v>2970</v>
      </c>
      <c r="H22" s="158"/>
      <c r="I22" s="297">
        <v>542</v>
      </c>
      <c r="J22" s="297">
        <v>13</v>
      </c>
      <c r="K22" s="457">
        <f t="shared" si="4"/>
        <v>97.601476014760152</v>
      </c>
      <c r="L22" s="297"/>
      <c r="M22" s="297"/>
      <c r="N22" s="457" t="str">
        <f t="shared" si="5"/>
        <v/>
      </c>
      <c r="O22" s="297">
        <v>1078</v>
      </c>
      <c r="P22" s="297">
        <v>48</v>
      </c>
      <c r="Q22" s="457">
        <f t="shared" si="6"/>
        <v>95.547309833024116</v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59"/>
      <c r="AD22" s="159"/>
      <c r="AE22" s="175" t="str">
        <f t="shared" si="8"/>
        <v/>
      </c>
      <c r="AF22" s="158"/>
      <c r="AG22" s="158"/>
      <c r="AH22" s="121" t="s">
        <v>248</v>
      </c>
      <c r="AI22" s="158" t="s">
        <v>249</v>
      </c>
      <c r="AJ22" s="158" t="s">
        <v>250</v>
      </c>
      <c r="AK22" s="305" t="s">
        <v>250</v>
      </c>
      <c r="AL22" s="339"/>
      <c r="AM22" s="245"/>
      <c r="AN22" s="245"/>
      <c r="AO22" s="480">
        <v>950</v>
      </c>
      <c r="AP22" s="331" t="str">
        <f t="shared" si="9"/>
        <v/>
      </c>
      <c r="AQ22" s="342"/>
      <c r="AR22" s="342"/>
      <c r="AS22" s="328"/>
      <c r="AT22" s="477">
        <f t="shared" si="0"/>
        <v>1.5510471204188481</v>
      </c>
      <c r="AU22" s="331" t="str">
        <f t="shared" si="10"/>
        <v/>
      </c>
      <c r="AV22" s="477" t="str">
        <f t="shared" si="11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79">
        <v>2</v>
      </c>
      <c r="BS22" s="471">
        <v>147</v>
      </c>
      <c r="BT22" s="469" t="str">
        <f t="shared" si="1"/>
        <v/>
      </c>
      <c r="BU22" s="470">
        <f t="shared" si="2"/>
        <v>1.3839009287925697</v>
      </c>
      <c r="BV22" s="471">
        <v>2</v>
      </c>
      <c r="BW22" s="480">
        <v>950</v>
      </c>
      <c r="BX22" s="469" t="str">
        <f t="shared" si="3"/>
        <v/>
      </c>
      <c r="BY22" s="521"/>
      <c r="BZ22" s="467"/>
      <c r="CA22" s="467"/>
      <c r="CB22" s="522"/>
    </row>
    <row r="23" spans="1:80" s="34" customFormat="1" ht="24.9" customHeight="1" x14ac:dyDescent="0.3">
      <c r="A23" s="225" t="s">
        <v>51</v>
      </c>
      <c r="B23" s="226">
        <v>15</v>
      </c>
      <c r="C23" s="162">
        <v>107.66666666666667</v>
      </c>
      <c r="D23" s="162"/>
      <c r="E23" s="159"/>
      <c r="F23" s="159"/>
      <c r="G23" s="158"/>
      <c r="H23" s="158"/>
      <c r="I23" s="297"/>
      <c r="J23" s="297"/>
      <c r="K23" s="457" t="str">
        <f t="shared" si="4"/>
        <v/>
      </c>
      <c r="L23" s="297"/>
      <c r="M23" s="297"/>
      <c r="N23" s="457" t="str">
        <f t="shared" si="5"/>
        <v/>
      </c>
      <c r="O23" s="297"/>
      <c r="P23" s="297"/>
      <c r="Q23" s="457" t="str">
        <f t="shared" si="6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/>
      <c r="AI23" s="158"/>
      <c r="AJ23" s="158"/>
      <c r="AK23" s="305"/>
      <c r="AL23" s="339"/>
      <c r="AM23" s="245"/>
      <c r="AN23" s="245"/>
      <c r="AO23" s="480"/>
      <c r="AP23" s="331" t="str">
        <f t="shared" si="9"/>
        <v/>
      </c>
      <c r="AQ23" s="342"/>
      <c r="AR23" s="342"/>
      <c r="AS23" s="328"/>
      <c r="AT23" s="477">
        <f t="shared" si="0"/>
        <v>3.6687306501547985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79"/>
      <c r="BS23" s="471"/>
      <c r="BT23" s="469" t="str">
        <f t="shared" si="1"/>
        <v/>
      </c>
      <c r="BU23" s="470">
        <f t="shared" si="2"/>
        <v>0</v>
      </c>
      <c r="BV23" s="471"/>
      <c r="BW23" s="480"/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52</v>
      </c>
      <c r="B24" s="226">
        <v>16</v>
      </c>
      <c r="C24" s="162">
        <v>107.66666666666667</v>
      </c>
      <c r="D24" s="162"/>
      <c r="E24" s="159"/>
      <c r="F24" s="159"/>
      <c r="G24" s="158"/>
      <c r="H24" s="158"/>
      <c r="I24" s="297"/>
      <c r="J24" s="297"/>
      <c r="K24" s="457" t="str">
        <f t="shared" si="4"/>
        <v/>
      </c>
      <c r="L24" s="297"/>
      <c r="M24" s="297"/>
      <c r="N24" s="457" t="str">
        <f t="shared" si="5"/>
        <v/>
      </c>
      <c r="O24" s="297"/>
      <c r="P24" s="297"/>
      <c r="Q24" s="457" t="str">
        <f t="shared" si="6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/>
      <c r="AI24" s="158"/>
      <c r="AJ24" s="158"/>
      <c r="AK24" s="305"/>
      <c r="AL24" s="339"/>
      <c r="AM24" s="245"/>
      <c r="AN24" s="245"/>
      <c r="AO24" s="480"/>
      <c r="AP24" s="331" t="str">
        <f t="shared" si="9"/>
        <v/>
      </c>
      <c r="AQ24" s="342"/>
      <c r="AR24" s="342"/>
      <c r="AS24" s="328"/>
      <c r="AT24" s="477">
        <f t="shared" si="0"/>
        <v>3.6687306501547985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79"/>
      <c r="BS24" s="471"/>
      <c r="BT24" s="469" t="str">
        <f t="shared" si="1"/>
        <v/>
      </c>
      <c r="BU24" s="470">
        <f t="shared" si="2"/>
        <v>0</v>
      </c>
      <c r="BV24" s="471"/>
      <c r="BW24" s="480"/>
      <c r="BX24" s="469" t="str">
        <f t="shared" si="3"/>
        <v/>
      </c>
      <c r="BY24" s="521"/>
      <c r="BZ24" s="467"/>
      <c r="CA24" s="467"/>
      <c r="CB24" s="522"/>
    </row>
    <row r="25" spans="1:80" s="34" customFormat="1" ht="24.9" customHeight="1" x14ac:dyDescent="0.3">
      <c r="A25" s="225" t="s">
        <v>53</v>
      </c>
      <c r="B25" s="226">
        <v>17</v>
      </c>
      <c r="C25" s="162">
        <v>73</v>
      </c>
      <c r="D25" s="162"/>
      <c r="E25" s="159">
        <v>7.41</v>
      </c>
      <c r="F25" s="159">
        <v>7.57</v>
      </c>
      <c r="G25" s="158">
        <v>3070</v>
      </c>
      <c r="H25" s="158">
        <v>2600</v>
      </c>
      <c r="I25" s="297">
        <v>290</v>
      </c>
      <c r="J25" s="297">
        <v>5.6</v>
      </c>
      <c r="K25" s="457">
        <f t="shared" si="4"/>
        <v>98.068965517241367</v>
      </c>
      <c r="L25" s="297">
        <v>707</v>
      </c>
      <c r="M25" s="297">
        <v>4</v>
      </c>
      <c r="N25" s="457">
        <f t="shared" si="5"/>
        <v>99.434229137199438</v>
      </c>
      <c r="O25" s="297">
        <v>1178</v>
      </c>
      <c r="P25" s="297">
        <v>23</v>
      </c>
      <c r="Q25" s="457">
        <f t="shared" si="6"/>
        <v>98.047538200339559</v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59"/>
      <c r="AD25" s="159"/>
      <c r="AE25" s="175" t="str">
        <f t="shared" si="8"/>
        <v/>
      </c>
      <c r="AF25" s="158"/>
      <c r="AG25" s="158"/>
      <c r="AH25" s="121" t="s">
        <v>248</v>
      </c>
      <c r="AI25" s="158" t="s">
        <v>249</v>
      </c>
      <c r="AJ25" s="158" t="s">
        <v>250</v>
      </c>
      <c r="AK25" s="305" t="s">
        <v>250</v>
      </c>
      <c r="AL25" s="339"/>
      <c r="AM25" s="245"/>
      <c r="AN25" s="245"/>
      <c r="AO25" s="480">
        <v>980</v>
      </c>
      <c r="AP25" s="331">
        <f t="shared" si="9"/>
        <v>226.85185185185185</v>
      </c>
      <c r="AQ25" s="342">
        <v>4320</v>
      </c>
      <c r="AR25" s="342">
        <v>15400</v>
      </c>
      <c r="AS25" s="328">
        <v>90.31</v>
      </c>
      <c r="AT25" s="477">
        <f t="shared" si="0"/>
        <v>3.5909090909090908</v>
      </c>
      <c r="AU25" s="331">
        <f t="shared" si="10"/>
        <v>4174.168297455969</v>
      </c>
      <c r="AV25" s="477">
        <f t="shared" si="11"/>
        <v>0.16365740740740742</v>
      </c>
      <c r="AW25" s="312"/>
      <c r="AX25" s="164"/>
      <c r="AY25" s="313"/>
      <c r="AZ25" s="355"/>
      <c r="BA25" s="356"/>
      <c r="BB25" s="356">
        <v>1.91</v>
      </c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79">
        <v>0</v>
      </c>
      <c r="BS25" s="471">
        <v>37</v>
      </c>
      <c r="BT25" s="469">
        <f t="shared" si="1"/>
        <v>12843.243243243243</v>
      </c>
      <c r="BU25" s="470">
        <f t="shared" si="2"/>
        <v>0.50684931506849318</v>
      </c>
      <c r="BV25" s="471">
        <v>1</v>
      </c>
      <c r="BW25" s="480">
        <v>980</v>
      </c>
      <c r="BX25" s="469">
        <f t="shared" si="3"/>
        <v>226.85185185185185</v>
      </c>
      <c r="BY25" s="521"/>
      <c r="BZ25" s="467"/>
      <c r="CA25" s="467">
        <v>1.91</v>
      </c>
      <c r="CB25" s="522"/>
    </row>
    <row r="26" spans="1:80" s="34" customFormat="1" ht="24.9" customHeight="1" x14ac:dyDescent="0.3">
      <c r="A26" s="225" t="s">
        <v>47</v>
      </c>
      <c r="B26" s="226">
        <v>18</v>
      </c>
      <c r="C26" s="162">
        <v>103</v>
      </c>
      <c r="D26" s="162"/>
      <c r="E26" s="159"/>
      <c r="F26" s="159"/>
      <c r="G26" s="158"/>
      <c r="H26" s="158"/>
      <c r="I26" s="297"/>
      <c r="J26" s="297"/>
      <c r="K26" s="457" t="str">
        <f t="shared" si="4"/>
        <v/>
      </c>
      <c r="L26" s="297"/>
      <c r="M26" s="297"/>
      <c r="N26" s="457" t="str">
        <f t="shared" si="5"/>
        <v/>
      </c>
      <c r="O26" s="297"/>
      <c r="P26" s="297"/>
      <c r="Q26" s="457" t="str">
        <f t="shared" si="6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59"/>
      <c r="AD26" s="159"/>
      <c r="AE26" s="175" t="str">
        <f t="shared" si="8"/>
        <v/>
      </c>
      <c r="AF26" s="158"/>
      <c r="AG26" s="158"/>
      <c r="AH26" s="121"/>
      <c r="AI26" s="158"/>
      <c r="AJ26" s="158"/>
      <c r="AK26" s="305"/>
      <c r="AL26" s="339"/>
      <c r="AM26" s="245"/>
      <c r="AN26" s="245"/>
      <c r="AO26" s="480">
        <v>980</v>
      </c>
      <c r="AP26" s="331" t="str">
        <f t="shared" si="9"/>
        <v/>
      </c>
      <c r="AQ26" s="342"/>
      <c r="AR26" s="342"/>
      <c r="AS26" s="328"/>
      <c r="AT26" s="477">
        <f t="shared" si="0"/>
        <v>2.5986842105263159</v>
      </c>
      <c r="AU26" s="331" t="str">
        <f t="shared" si="10"/>
        <v/>
      </c>
      <c r="AV26" s="477" t="str">
        <f t="shared" si="11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79">
        <v>2</v>
      </c>
      <c r="BS26" s="471">
        <v>49</v>
      </c>
      <c r="BT26" s="469" t="str">
        <f t="shared" si="1"/>
        <v/>
      </c>
      <c r="BU26" s="470">
        <f t="shared" si="2"/>
        <v>0.49514563106796117</v>
      </c>
      <c r="BV26" s="471"/>
      <c r="BW26" s="480"/>
      <c r="BX26" s="469" t="str">
        <f t="shared" si="3"/>
        <v/>
      </c>
      <c r="BY26" s="521">
        <v>12</v>
      </c>
      <c r="BZ26" s="467"/>
      <c r="CA26" s="467"/>
      <c r="CB26" s="522"/>
    </row>
    <row r="27" spans="1:80" s="34" customFormat="1" ht="24.9" customHeight="1" x14ac:dyDescent="0.3">
      <c r="A27" s="225" t="s">
        <v>48</v>
      </c>
      <c r="B27" s="226">
        <v>19</v>
      </c>
      <c r="C27" s="162">
        <v>72</v>
      </c>
      <c r="D27" s="162"/>
      <c r="E27" s="159"/>
      <c r="F27" s="159">
        <v>7.9</v>
      </c>
      <c r="G27" s="158"/>
      <c r="H27" s="158">
        <v>2369</v>
      </c>
      <c r="I27" s="297"/>
      <c r="J27" s="297">
        <v>5</v>
      </c>
      <c r="K27" s="457" t="str">
        <f t="shared" si="4"/>
        <v/>
      </c>
      <c r="L27" s="297"/>
      <c r="M27" s="297">
        <v>5</v>
      </c>
      <c r="N27" s="457" t="str">
        <f t="shared" si="5"/>
        <v/>
      </c>
      <c r="O27" s="297"/>
      <c r="P27" s="297">
        <v>37</v>
      </c>
      <c r="Q27" s="457" t="str">
        <f t="shared" si="6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59"/>
      <c r="AD27" s="159"/>
      <c r="AE27" s="175" t="str">
        <f t="shared" si="8"/>
        <v/>
      </c>
      <c r="AF27" s="158"/>
      <c r="AG27" s="158"/>
      <c r="AH27" s="121" t="s">
        <v>248</v>
      </c>
      <c r="AI27" s="158" t="s">
        <v>251</v>
      </c>
      <c r="AJ27" s="158" t="s">
        <v>250</v>
      </c>
      <c r="AK27" s="305" t="s">
        <v>250</v>
      </c>
      <c r="AL27" s="339"/>
      <c r="AM27" s="245"/>
      <c r="AN27" s="245"/>
      <c r="AO27" s="480">
        <v>980</v>
      </c>
      <c r="AP27" s="331" t="str">
        <f t="shared" si="9"/>
        <v/>
      </c>
      <c r="AQ27" s="342"/>
      <c r="AR27" s="342"/>
      <c r="AS27" s="328"/>
      <c r="AT27" s="477">
        <f t="shared" si="0"/>
        <v>3.6574074074074074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79">
        <v>2</v>
      </c>
      <c r="BS27" s="471">
        <v>36</v>
      </c>
      <c r="BT27" s="469" t="str">
        <f t="shared" si="1"/>
        <v/>
      </c>
      <c r="BU27" s="470">
        <f t="shared" si="2"/>
        <v>0.52777777777777779</v>
      </c>
      <c r="BV27" s="471"/>
      <c r="BW27" s="480"/>
      <c r="BX27" s="469" t="str">
        <f t="shared" si="3"/>
        <v/>
      </c>
      <c r="BY27" s="521"/>
      <c r="BZ27" s="467"/>
      <c r="CA27" s="467"/>
      <c r="CB27" s="522"/>
    </row>
    <row r="28" spans="1:80" s="34" customFormat="1" ht="24.9" customHeight="1" x14ac:dyDescent="0.3">
      <c r="A28" s="225" t="s">
        <v>49</v>
      </c>
      <c r="B28" s="226">
        <v>20</v>
      </c>
      <c r="C28" s="162">
        <v>93</v>
      </c>
      <c r="D28" s="162"/>
      <c r="E28" s="159">
        <v>7.39</v>
      </c>
      <c r="F28" s="159">
        <v>7.91</v>
      </c>
      <c r="G28" s="158">
        <v>2940</v>
      </c>
      <c r="H28" s="158">
        <v>2550</v>
      </c>
      <c r="I28" s="297">
        <v>319</v>
      </c>
      <c r="J28" s="297">
        <v>7</v>
      </c>
      <c r="K28" s="457">
        <f t="shared" si="4"/>
        <v>97.805642633228842</v>
      </c>
      <c r="L28" s="297"/>
      <c r="M28" s="297"/>
      <c r="N28" s="457" t="str">
        <f t="shared" si="5"/>
        <v/>
      </c>
      <c r="O28" s="297">
        <v>1024</v>
      </c>
      <c r="P28" s="297">
        <v>35</v>
      </c>
      <c r="Q28" s="457">
        <f t="shared" si="6"/>
        <v>96.58203125</v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 t="s">
        <v>248</v>
      </c>
      <c r="AI28" s="158" t="s">
        <v>249</v>
      </c>
      <c r="AJ28" s="158" t="s">
        <v>250</v>
      </c>
      <c r="AK28" s="305" t="s">
        <v>250</v>
      </c>
      <c r="AL28" s="339"/>
      <c r="AM28" s="245"/>
      <c r="AN28" s="245"/>
      <c r="AO28" s="480">
        <v>980</v>
      </c>
      <c r="AP28" s="331" t="str">
        <f t="shared" si="9"/>
        <v/>
      </c>
      <c r="AQ28" s="342"/>
      <c r="AR28" s="342"/>
      <c r="AS28" s="328"/>
      <c r="AT28" s="477">
        <f t="shared" si="0"/>
        <v>2.9044117647058822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79">
        <v>1</v>
      </c>
      <c r="BS28" s="471">
        <v>43</v>
      </c>
      <c r="BT28" s="469" t="str">
        <f t="shared" si="1"/>
        <v/>
      </c>
      <c r="BU28" s="470">
        <f t="shared" si="2"/>
        <v>0.4731182795698925</v>
      </c>
      <c r="BV28" s="471">
        <v>1</v>
      </c>
      <c r="BW28" s="480">
        <v>980</v>
      </c>
      <c r="BX28" s="469" t="str">
        <f t="shared" si="3"/>
        <v/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50</v>
      </c>
      <c r="B29" s="226">
        <v>21</v>
      </c>
      <c r="C29" s="162">
        <v>108</v>
      </c>
      <c r="D29" s="162"/>
      <c r="E29" s="159"/>
      <c r="F29" s="159"/>
      <c r="G29" s="158"/>
      <c r="H29" s="158"/>
      <c r="I29" s="297"/>
      <c r="J29" s="297"/>
      <c r="K29" s="457" t="str">
        <f t="shared" si="4"/>
        <v/>
      </c>
      <c r="L29" s="297"/>
      <c r="M29" s="297"/>
      <c r="N29" s="457" t="str">
        <f t="shared" si="5"/>
        <v/>
      </c>
      <c r="O29" s="297"/>
      <c r="P29" s="297"/>
      <c r="Q29" s="457" t="str">
        <f t="shared" si="6"/>
        <v/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59"/>
      <c r="AD29" s="159"/>
      <c r="AE29" s="175" t="str">
        <f t="shared" si="8"/>
        <v/>
      </c>
      <c r="AF29" s="158"/>
      <c r="AG29" s="158"/>
      <c r="AH29" s="121"/>
      <c r="AI29" s="158"/>
      <c r="AJ29" s="158"/>
      <c r="AK29" s="305"/>
      <c r="AL29" s="339"/>
      <c r="AM29" s="245"/>
      <c r="AN29" s="245"/>
      <c r="AO29" s="480">
        <v>980</v>
      </c>
      <c r="AP29" s="331" t="str">
        <f t="shared" si="9"/>
        <v/>
      </c>
      <c r="AQ29" s="342"/>
      <c r="AR29" s="342"/>
      <c r="AS29" s="328"/>
      <c r="AT29" s="477">
        <f t="shared" si="0"/>
        <v>1.7099567099567099</v>
      </c>
      <c r="AU29" s="331" t="str">
        <f t="shared" si="10"/>
        <v/>
      </c>
      <c r="AV29" s="477" t="str">
        <f t="shared" si="11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79">
        <v>6</v>
      </c>
      <c r="BS29" s="471">
        <v>123</v>
      </c>
      <c r="BT29" s="469" t="str">
        <f t="shared" si="1"/>
        <v/>
      </c>
      <c r="BU29" s="470">
        <f t="shared" si="2"/>
        <v>1.1944444444444444</v>
      </c>
      <c r="BV29" s="471"/>
      <c r="BW29" s="480"/>
      <c r="BX29" s="469" t="str">
        <f t="shared" si="3"/>
        <v/>
      </c>
      <c r="BY29" s="521">
        <v>12</v>
      </c>
      <c r="BZ29" s="467"/>
      <c r="CA29" s="467"/>
      <c r="CB29" s="522"/>
    </row>
    <row r="30" spans="1:80" s="34" customFormat="1" ht="24.9" customHeight="1" x14ac:dyDescent="0.3">
      <c r="A30" s="225" t="s">
        <v>51</v>
      </c>
      <c r="B30" s="226">
        <v>22</v>
      </c>
      <c r="C30" s="162">
        <v>108</v>
      </c>
      <c r="D30" s="162"/>
      <c r="E30" s="159"/>
      <c r="F30" s="159"/>
      <c r="G30" s="158"/>
      <c r="H30" s="158"/>
      <c r="I30" s="297"/>
      <c r="J30" s="297"/>
      <c r="K30" s="457" t="str">
        <f t="shared" si="4"/>
        <v/>
      </c>
      <c r="L30" s="297"/>
      <c r="M30" s="297"/>
      <c r="N30" s="457" t="str">
        <f t="shared" si="5"/>
        <v/>
      </c>
      <c r="O30" s="297"/>
      <c r="P30" s="297"/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/>
      <c r="AI30" s="158"/>
      <c r="AJ30" s="158"/>
      <c r="AK30" s="305"/>
      <c r="AL30" s="339"/>
      <c r="AM30" s="245"/>
      <c r="AN30" s="245"/>
      <c r="AO30" s="480"/>
      <c r="AP30" s="331" t="str">
        <f t="shared" si="9"/>
        <v/>
      </c>
      <c r="AQ30" s="342"/>
      <c r="AR30" s="342"/>
      <c r="AS30" s="328"/>
      <c r="AT30" s="477">
        <f t="shared" si="0"/>
        <v>3.6574074074074074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79"/>
      <c r="BS30" s="471"/>
      <c r="BT30" s="469" t="str">
        <f t="shared" si="1"/>
        <v/>
      </c>
      <c r="BU30" s="470">
        <f t="shared" si="2"/>
        <v>0</v>
      </c>
      <c r="BV30" s="471"/>
      <c r="BW30" s="480"/>
      <c r="BX30" s="469" t="str">
        <f t="shared" si="3"/>
        <v/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52</v>
      </c>
      <c r="B31" s="226">
        <v>23</v>
      </c>
      <c r="C31" s="162">
        <v>108</v>
      </c>
      <c r="D31" s="162"/>
      <c r="E31" s="159"/>
      <c r="F31" s="159"/>
      <c r="G31" s="158"/>
      <c r="H31" s="158"/>
      <c r="I31" s="297"/>
      <c r="J31" s="297"/>
      <c r="K31" s="457" t="str">
        <f t="shared" si="4"/>
        <v/>
      </c>
      <c r="L31" s="297"/>
      <c r="M31" s="297"/>
      <c r="N31" s="457" t="str">
        <f t="shared" si="5"/>
        <v/>
      </c>
      <c r="O31" s="297"/>
      <c r="P31" s="297"/>
      <c r="Q31" s="457" t="str">
        <f t="shared" si="6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59"/>
      <c r="AD31" s="159"/>
      <c r="AE31" s="175" t="str">
        <f t="shared" si="8"/>
        <v/>
      </c>
      <c r="AF31" s="158"/>
      <c r="AG31" s="158"/>
      <c r="AH31" s="121"/>
      <c r="AI31" s="158"/>
      <c r="AJ31" s="158"/>
      <c r="AK31" s="305"/>
      <c r="AL31" s="339"/>
      <c r="AM31" s="245"/>
      <c r="AN31" s="245"/>
      <c r="AO31" s="480"/>
      <c r="AP31" s="331" t="str">
        <f t="shared" si="9"/>
        <v/>
      </c>
      <c r="AQ31" s="342"/>
      <c r="AR31" s="342"/>
      <c r="AS31" s="328"/>
      <c r="AT31" s="477">
        <f t="shared" si="0"/>
        <v>3.6574074074074074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79"/>
      <c r="BS31" s="471"/>
      <c r="BT31" s="469" t="str">
        <f t="shared" si="1"/>
        <v/>
      </c>
      <c r="BU31" s="470">
        <f t="shared" si="2"/>
        <v>0</v>
      </c>
      <c r="BV31" s="471"/>
      <c r="BW31" s="480"/>
      <c r="BX31" s="469" t="str">
        <f t="shared" si="3"/>
        <v/>
      </c>
      <c r="BY31" s="521"/>
      <c r="BZ31" s="467"/>
      <c r="CA31" s="467"/>
      <c r="CB31" s="522"/>
    </row>
    <row r="32" spans="1:80" s="34" customFormat="1" ht="24.9" customHeight="1" x14ac:dyDescent="0.3">
      <c r="A32" s="225" t="s">
        <v>53</v>
      </c>
      <c r="B32" s="226">
        <v>24</v>
      </c>
      <c r="C32" s="162">
        <v>125</v>
      </c>
      <c r="D32" s="162"/>
      <c r="E32" s="159">
        <v>7.33</v>
      </c>
      <c r="F32" s="159">
        <v>7.91</v>
      </c>
      <c r="G32" s="158">
        <v>2900</v>
      </c>
      <c r="H32" s="158">
        <v>2370</v>
      </c>
      <c r="I32" s="297">
        <v>195</v>
      </c>
      <c r="J32" s="297">
        <v>19.2</v>
      </c>
      <c r="K32" s="457">
        <f t="shared" si="4"/>
        <v>90.15384615384616</v>
      </c>
      <c r="L32" s="297">
        <v>439</v>
      </c>
      <c r="M32" s="297">
        <v>8</v>
      </c>
      <c r="N32" s="457">
        <f t="shared" si="5"/>
        <v>98.177676537585427</v>
      </c>
      <c r="O32" s="297">
        <v>732</v>
      </c>
      <c r="P32" s="297">
        <v>42</v>
      </c>
      <c r="Q32" s="457">
        <f t="shared" si="6"/>
        <v>94.262295081967224</v>
      </c>
      <c r="R32" s="297">
        <v>148.80000000000001</v>
      </c>
      <c r="S32" s="297">
        <v>40.6</v>
      </c>
      <c r="T32" s="159">
        <v>89.3</v>
      </c>
      <c r="U32" s="159">
        <v>40</v>
      </c>
      <c r="V32" s="159">
        <v>2.2000000000000002</v>
      </c>
      <c r="W32" s="159">
        <v>1.9</v>
      </c>
      <c r="X32" s="159">
        <v>0</v>
      </c>
      <c r="Y32" s="159">
        <v>0</v>
      </c>
      <c r="Z32" s="331">
        <f t="shared" si="12"/>
        <v>151</v>
      </c>
      <c r="AA32" s="331">
        <f t="shared" si="12"/>
        <v>42.5</v>
      </c>
      <c r="AB32" s="330">
        <f t="shared" si="7"/>
        <v>71.854304635761594</v>
      </c>
      <c r="AC32" s="159">
        <v>11.2</v>
      </c>
      <c r="AD32" s="159">
        <v>9</v>
      </c>
      <c r="AE32" s="175">
        <f t="shared" si="8"/>
        <v>19.642857142857135</v>
      </c>
      <c r="AF32" s="158"/>
      <c r="AG32" s="158"/>
      <c r="AH32" s="121" t="s">
        <v>248</v>
      </c>
      <c r="AI32" s="158" t="s">
        <v>249</v>
      </c>
      <c r="AJ32" s="158" t="s">
        <v>250</v>
      </c>
      <c r="AK32" s="305" t="s">
        <v>250</v>
      </c>
      <c r="AL32" s="339"/>
      <c r="AM32" s="245"/>
      <c r="AN32" s="245"/>
      <c r="AO32" s="480">
        <v>980</v>
      </c>
      <c r="AP32" s="331">
        <f t="shared" si="9"/>
        <v>218.75</v>
      </c>
      <c r="AQ32" s="342">
        <v>4480</v>
      </c>
      <c r="AR32" s="342">
        <v>14200</v>
      </c>
      <c r="AS32" s="328">
        <v>90.63</v>
      </c>
      <c r="AT32" s="477">
        <f t="shared" si="0"/>
        <v>2.2443181818181817</v>
      </c>
      <c r="AU32" s="331">
        <f t="shared" si="10"/>
        <v>39.324444444444445</v>
      </c>
      <c r="AV32" s="477">
        <f t="shared" si="11"/>
        <v>9.7991071428571427E-2</v>
      </c>
      <c r="AW32" s="312"/>
      <c r="AX32" s="164"/>
      <c r="AY32" s="313"/>
      <c r="AZ32" s="355"/>
      <c r="BA32" s="356"/>
      <c r="BB32" s="356">
        <v>2.0499999999999998</v>
      </c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79">
        <v>3</v>
      </c>
      <c r="BS32" s="471">
        <v>51</v>
      </c>
      <c r="BT32" s="469">
        <f t="shared" si="1"/>
        <v>14850.37037037037</v>
      </c>
      <c r="BU32" s="470">
        <f t="shared" si="2"/>
        <v>0.432</v>
      </c>
      <c r="BV32" s="471">
        <v>1</v>
      </c>
      <c r="BW32" s="480">
        <v>980</v>
      </c>
      <c r="BX32" s="469">
        <f t="shared" si="3"/>
        <v>218.75</v>
      </c>
      <c r="BY32" s="521"/>
      <c r="BZ32" s="467"/>
      <c r="CA32" s="467">
        <v>2.0499999999999998</v>
      </c>
      <c r="CB32" s="522"/>
    </row>
    <row r="33" spans="1:80" s="34" customFormat="1" ht="24.9" customHeight="1" x14ac:dyDescent="0.3">
      <c r="A33" s="225" t="s">
        <v>47</v>
      </c>
      <c r="B33" s="226">
        <v>25</v>
      </c>
      <c r="C33" s="162">
        <v>59</v>
      </c>
      <c r="D33" s="162"/>
      <c r="E33" s="159"/>
      <c r="F33" s="159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/>
      <c r="AI33" s="158"/>
      <c r="AJ33" s="158"/>
      <c r="AK33" s="305"/>
      <c r="AL33" s="339"/>
      <c r="AM33" s="245"/>
      <c r="AN33" s="245"/>
      <c r="AO33" s="480">
        <v>980</v>
      </c>
      <c r="AP33" s="331" t="str">
        <f t="shared" si="9"/>
        <v/>
      </c>
      <c r="AQ33" s="342"/>
      <c r="AR33" s="342"/>
      <c r="AS33" s="328"/>
      <c r="AT33" s="477">
        <f t="shared" si="0"/>
        <v>4.247311827956989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79">
        <v>2</v>
      </c>
      <c r="BS33" s="471">
        <v>34</v>
      </c>
      <c r="BT33" s="469" t="str">
        <f t="shared" si="1"/>
        <v/>
      </c>
      <c r="BU33" s="470">
        <f t="shared" si="2"/>
        <v>0.61016949152542377</v>
      </c>
      <c r="BV33" s="471"/>
      <c r="BW33" s="480"/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48</v>
      </c>
      <c r="B34" s="226">
        <v>26</v>
      </c>
      <c r="C34" s="162">
        <v>98</v>
      </c>
      <c r="D34" s="162"/>
      <c r="E34" s="159"/>
      <c r="F34" s="159">
        <v>7.9</v>
      </c>
      <c r="G34" s="158"/>
      <c r="H34" s="158">
        <v>2490</v>
      </c>
      <c r="I34" s="297"/>
      <c r="J34" s="297">
        <v>8</v>
      </c>
      <c r="K34" s="457" t="str">
        <f t="shared" si="4"/>
        <v/>
      </c>
      <c r="L34" s="297"/>
      <c r="M34" s="297">
        <v>7</v>
      </c>
      <c r="N34" s="457" t="str">
        <f t="shared" si="5"/>
        <v/>
      </c>
      <c r="O34" s="297"/>
      <c r="P34" s="297">
        <v>44</v>
      </c>
      <c r="Q34" s="457" t="str">
        <f t="shared" si="6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 t="s">
        <v>248</v>
      </c>
      <c r="AI34" s="158" t="s">
        <v>251</v>
      </c>
      <c r="AJ34" s="158" t="s">
        <v>250</v>
      </c>
      <c r="AK34" s="305" t="s">
        <v>250</v>
      </c>
      <c r="AL34" s="339"/>
      <c r="AM34" s="245"/>
      <c r="AN34" s="245"/>
      <c r="AO34" s="480">
        <v>980</v>
      </c>
      <c r="AP34" s="331" t="str">
        <f t="shared" si="9"/>
        <v/>
      </c>
      <c r="AQ34" s="342"/>
      <c r="AR34" s="342"/>
      <c r="AS34" s="328"/>
      <c r="AT34" s="477">
        <f t="shared" si="0"/>
        <v>2.7816901408450705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79">
        <v>2</v>
      </c>
      <c r="BS34" s="471">
        <v>44</v>
      </c>
      <c r="BT34" s="469" t="str">
        <f t="shared" si="1"/>
        <v/>
      </c>
      <c r="BU34" s="470">
        <f t="shared" si="2"/>
        <v>0.46938775510204084</v>
      </c>
      <c r="BV34" s="471"/>
      <c r="BW34" s="480"/>
      <c r="BX34" s="469" t="str">
        <f t="shared" si="3"/>
        <v/>
      </c>
      <c r="BY34" s="521">
        <v>24</v>
      </c>
      <c r="BZ34" s="467"/>
      <c r="CA34" s="467"/>
      <c r="CB34" s="522"/>
    </row>
    <row r="35" spans="1:80" s="34" customFormat="1" ht="24.9" customHeight="1" x14ac:dyDescent="0.3">
      <c r="A35" s="225" t="s">
        <v>49</v>
      </c>
      <c r="B35" s="226">
        <v>27</v>
      </c>
      <c r="C35" s="162">
        <v>70</v>
      </c>
      <c r="D35" s="162"/>
      <c r="E35" s="159">
        <v>7.31</v>
      </c>
      <c r="F35" s="159">
        <v>7.84</v>
      </c>
      <c r="G35" s="158">
        <v>3160</v>
      </c>
      <c r="H35" s="158">
        <v>2540</v>
      </c>
      <c r="I35" s="297">
        <v>338</v>
      </c>
      <c r="J35" s="297">
        <v>13</v>
      </c>
      <c r="K35" s="457">
        <f t="shared" si="4"/>
        <v>96.15384615384616</v>
      </c>
      <c r="L35" s="297"/>
      <c r="M35" s="297"/>
      <c r="N35" s="457" t="str">
        <f t="shared" si="5"/>
        <v/>
      </c>
      <c r="O35" s="297">
        <v>957</v>
      </c>
      <c r="P35" s="297">
        <v>33</v>
      </c>
      <c r="Q35" s="457">
        <f t="shared" si="6"/>
        <v>96.551724137931032</v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 t="s">
        <v>248</v>
      </c>
      <c r="AI35" s="158" t="s">
        <v>249</v>
      </c>
      <c r="AJ35" s="158" t="s">
        <v>250</v>
      </c>
      <c r="AK35" s="305" t="s">
        <v>250</v>
      </c>
      <c r="AL35" s="339"/>
      <c r="AM35" s="245"/>
      <c r="AN35" s="245"/>
      <c r="AO35" s="480">
        <v>980</v>
      </c>
      <c r="AP35" s="331" t="str">
        <f t="shared" si="9"/>
        <v/>
      </c>
      <c r="AQ35" s="342"/>
      <c r="AR35" s="342"/>
      <c r="AS35" s="328"/>
      <c r="AT35" s="477">
        <f t="shared" si="0"/>
        <v>3.6574074074074074</v>
      </c>
      <c r="AU35" s="331" t="str">
        <f t="shared" si="10"/>
        <v/>
      </c>
      <c r="AV35" s="477" t="str">
        <f t="shared" si="11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79">
        <v>2</v>
      </c>
      <c r="BS35" s="471">
        <v>38</v>
      </c>
      <c r="BT35" s="469" t="str">
        <f t="shared" si="1"/>
        <v/>
      </c>
      <c r="BU35" s="470">
        <f t="shared" si="2"/>
        <v>0.5714285714285714</v>
      </c>
      <c r="BV35" s="471">
        <v>1</v>
      </c>
      <c r="BW35" s="480">
        <v>980</v>
      </c>
      <c r="BX35" s="469" t="str">
        <f t="shared" si="3"/>
        <v/>
      </c>
      <c r="BY35" s="521"/>
      <c r="BZ35" s="467"/>
      <c r="CA35" s="467"/>
      <c r="CB35" s="522"/>
    </row>
    <row r="36" spans="1:80" s="34" customFormat="1" ht="24.9" customHeight="1" x14ac:dyDescent="0.3">
      <c r="A36" s="225" t="s">
        <v>50</v>
      </c>
      <c r="B36" s="226">
        <v>28</v>
      </c>
      <c r="C36" s="162">
        <v>100.66666666666667</v>
      </c>
      <c r="D36" s="162"/>
      <c r="E36" s="159"/>
      <c r="F36" s="159"/>
      <c r="G36" s="158"/>
      <c r="H36" s="158"/>
      <c r="I36" s="297"/>
      <c r="J36" s="297"/>
      <c r="K36" s="457" t="str">
        <f t="shared" si="4"/>
        <v/>
      </c>
      <c r="L36" s="297"/>
      <c r="M36" s="297"/>
      <c r="N36" s="457" t="str">
        <f t="shared" si="5"/>
        <v/>
      </c>
      <c r="O36" s="297"/>
      <c r="P36" s="297"/>
      <c r="Q36" s="457" t="str">
        <f t="shared" si="6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/>
      <c r="AI36" s="158"/>
      <c r="AJ36" s="158"/>
      <c r="AK36" s="305"/>
      <c r="AL36" s="339"/>
      <c r="AM36" s="245"/>
      <c r="AN36" s="245"/>
      <c r="AO36" s="480">
        <v>990</v>
      </c>
      <c r="AP36" s="331" t="str">
        <f t="shared" si="9"/>
        <v/>
      </c>
      <c r="AQ36" s="342"/>
      <c r="AR36" s="342"/>
      <c r="AS36" s="328"/>
      <c r="AT36" s="477">
        <f t="shared" si="0"/>
        <v>1.7819548872180451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79">
        <v>9</v>
      </c>
      <c r="BS36" s="471">
        <v>121</v>
      </c>
      <c r="BT36" s="469" t="str">
        <f t="shared" si="1"/>
        <v/>
      </c>
      <c r="BU36" s="470">
        <f t="shared" si="2"/>
        <v>1.2913907284768211</v>
      </c>
      <c r="BV36" s="471">
        <v>1</v>
      </c>
      <c r="BW36" s="480">
        <v>990</v>
      </c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5" t="s">
        <v>51</v>
      </c>
      <c r="B37" s="226">
        <v>29</v>
      </c>
      <c r="C37" s="162">
        <v>100.66666666666667</v>
      </c>
      <c r="D37" s="162"/>
      <c r="E37" s="159"/>
      <c r="F37" s="159"/>
      <c r="G37" s="158"/>
      <c r="H37" s="158"/>
      <c r="I37" s="297"/>
      <c r="J37" s="297"/>
      <c r="K37" s="457" t="str">
        <f t="shared" si="4"/>
        <v/>
      </c>
      <c r="L37" s="297"/>
      <c r="M37" s="297"/>
      <c r="N37" s="457" t="str">
        <f t="shared" si="5"/>
        <v/>
      </c>
      <c r="O37" s="297"/>
      <c r="P37" s="297"/>
      <c r="Q37" s="457" t="str">
        <f t="shared" si="6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/>
      <c r="AI37" s="158"/>
      <c r="AJ37" s="158"/>
      <c r="AK37" s="305"/>
      <c r="AL37" s="339"/>
      <c r="AM37" s="245"/>
      <c r="AN37" s="245"/>
      <c r="AO37" s="162"/>
      <c r="AP37" s="331" t="str">
        <f t="shared" si="9"/>
        <v/>
      </c>
      <c r="AQ37" s="342"/>
      <c r="AR37" s="342"/>
      <c r="AS37" s="328"/>
      <c r="AT37" s="477">
        <f t="shared" si="0"/>
        <v>3.923841059602649</v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79"/>
      <c r="BS37" s="534"/>
      <c r="BT37" s="469" t="str">
        <f t="shared" si="1"/>
        <v/>
      </c>
      <c r="BU37" s="470">
        <f t="shared" si="2"/>
        <v>0</v>
      </c>
      <c r="BV37" s="471"/>
      <c r="BW37" s="471"/>
      <c r="BX37" s="469" t="str">
        <f t="shared" si="3"/>
        <v/>
      </c>
      <c r="BY37" s="521"/>
      <c r="BZ37" s="467"/>
      <c r="CA37" s="467"/>
      <c r="CB37" s="522"/>
    </row>
    <row r="38" spans="1:80" s="34" customFormat="1" ht="24.9" customHeight="1" x14ac:dyDescent="0.3">
      <c r="A38" s="225" t="s">
        <v>52</v>
      </c>
      <c r="B38" s="226">
        <v>30</v>
      </c>
      <c r="C38" s="162">
        <v>100.66666666666667</v>
      </c>
      <c r="D38" s="162"/>
      <c r="E38" s="159"/>
      <c r="F38" s="159"/>
      <c r="G38" s="158"/>
      <c r="H38" s="158"/>
      <c r="I38" s="297"/>
      <c r="J38" s="297"/>
      <c r="K38" s="457" t="str">
        <f t="shared" si="4"/>
        <v/>
      </c>
      <c r="L38" s="297"/>
      <c r="M38" s="297"/>
      <c r="N38" s="457" t="str">
        <f t="shared" si="5"/>
        <v/>
      </c>
      <c r="O38" s="297"/>
      <c r="P38" s="297"/>
      <c r="Q38" s="457" t="str">
        <f t="shared" si="6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/>
      <c r="AI38" s="158"/>
      <c r="AJ38" s="158"/>
      <c r="AK38" s="305"/>
      <c r="AL38" s="339"/>
      <c r="AM38" s="245"/>
      <c r="AN38" s="245"/>
      <c r="AO38" s="162"/>
      <c r="AP38" s="331" t="str">
        <f t="shared" si="9"/>
        <v/>
      </c>
      <c r="AQ38" s="342"/>
      <c r="AR38" s="342"/>
      <c r="AS38" s="328"/>
      <c r="AT38" s="477">
        <f t="shared" si="0"/>
        <v>3.923841059602649</v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79"/>
      <c r="BS38" s="534"/>
      <c r="BT38" s="469" t="str">
        <f t="shared" si="1"/>
        <v/>
      </c>
      <c r="BU38" s="470">
        <f t="shared" si="2"/>
        <v>0</v>
      </c>
      <c r="BV38" s="471"/>
      <c r="BW38" s="471"/>
      <c r="BX38" s="469" t="str">
        <f t="shared" si="3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7"/>
      <c r="B39" s="228"/>
      <c r="C39" s="165"/>
      <c r="D39" s="165"/>
      <c r="E39" s="159"/>
      <c r="F39" s="159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/>
      <c r="AP39" s="331" t="str">
        <f t="shared" si="9"/>
        <v/>
      </c>
      <c r="AQ39" s="343"/>
      <c r="AR39" s="343"/>
      <c r="AS39" s="329"/>
      <c r="AT39" s="477" t="str">
        <f t="shared" si="0"/>
        <v/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/>
      <c r="BS39" s="471"/>
      <c r="BT39" s="469" t="str">
        <f t="shared" si="1"/>
        <v/>
      </c>
      <c r="BU39" s="470" t="str">
        <f t="shared" si="2"/>
        <v/>
      </c>
      <c r="BV39" s="471"/>
      <c r="BW39" s="471"/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3066.9999999999995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65.552141481167951</v>
      </c>
      <c r="AV40" s="174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 t="str">
        <f t="shared" ref="BC40" si="14">IF(SUM(BC9:BC39)=0,"",SUM(BC9:BC39))</f>
        <v/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3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72">
        <f>IF(SUM(BR9:BR39)=0,"",SUM(BR9:BR39))</f>
        <v>55</v>
      </c>
      <c r="BS40" s="473">
        <f>IF(SUM(BS9:BS39)=0,"",SUM(BS9:BS39))</f>
        <v>1264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68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102.23333333333332</v>
      </c>
      <c r="D41" s="175" t="e">
        <f>+AVERAGE(D9:D39)</f>
        <v>#DIV/0!</v>
      </c>
      <c r="E41" s="175">
        <f t="shared" ref="E41:AE41" si="16">+AVERAGE(E9:E39)</f>
        <v>7.4124999999999996</v>
      </c>
      <c r="F41" s="175">
        <f t="shared" si="16"/>
        <v>7.7727272727272725</v>
      </c>
      <c r="G41" s="175">
        <f t="shared" si="16"/>
        <v>3070</v>
      </c>
      <c r="H41" s="175">
        <f t="shared" si="16"/>
        <v>2449.6999999999998</v>
      </c>
      <c r="I41" s="175">
        <f t="shared" si="16"/>
        <v>420.625</v>
      </c>
      <c r="J41" s="175">
        <f t="shared" si="16"/>
        <v>10.6</v>
      </c>
      <c r="K41" s="175">
        <f t="shared" si="16"/>
        <v>96.762241541117902</v>
      </c>
      <c r="L41" s="175">
        <f t="shared" si="16"/>
        <v>607.25</v>
      </c>
      <c r="M41" s="175">
        <f t="shared" si="16"/>
        <v>6.1428571428571432</v>
      </c>
      <c r="N41" s="175">
        <f t="shared" si="16"/>
        <v>98.846196363348838</v>
      </c>
      <c r="O41" s="175">
        <f t="shared" si="16"/>
        <v>1002.375</v>
      </c>
      <c r="P41" s="175">
        <f t="shared" si="16"/>
        <v>38</v>
      </c>
      <c r="Q41" s="175">
        <f t="shared" si="16"/>
        <v>96.345015216024777</v>
      </c>
      <c r="R41" s="175">
        <f t="shared" si="16"/>
        <v>147.5</v>
      </c>
      <c r="S41" s="175">
        <f t="shared" si="16"/>
        <v>39.1</v>
      </c>
      <c r="T41" s="175">
        <f t="shared" si="16"/>
        <v>95.15</v>
      </c>
      <c r="U41" s="175">
        <f t="shared" si="16"/>
        <v>36</v>
      </c>
      <c r="V41" s="175">
        <f t="shared" si="16"/>
        <v>2</v>
      </c>
      <c r="W41" s="175">
        <f t="shared" si="16"/>
        <v>1.6</v>
      </c>
      <c r="X41" s="175">
        <f t="shared" si="16"/>
        <v>0</v>
      </c>
      <c r="Y41" s="175">
        <f t="shared" si="16"/>
        <v>0</v>
      </c>
      <c r="Z41" s="177">
        <f t="shared" si="16"/>
        <v>149.5</v>
      </c>
      <c r="AA41" s="177">
        <f t="shared" si="16"/>
        <v>40.700000000000003</v>
      </c>
      <c r="AB41" s="177">
        <f t="shared" si="16"/>
        <v>72.785260425988895</v>
      </c>
      <c r="AC41" s="177">
        <f t="shared" si="16"/>
        <v>12.899999999999999</v>
      </c>
      <c r="AD41" s="177">
        <f t="shared" si="16"/>
        <v>8.65</v>
      </c>
      <c r="AE41" s="177">
        <f t="shared" si="16"/>
        <v>31.396771037181992</v>
      </c>
      <c r="AF41" s="175"/>
      <c r="AG41" s="175"/>
      <c r="AH41" s="175"/>
      <c r="AI41" s="175"/>
      <c r="AJ41" s="175"/>
      <c r="AK41" s="179"/>
      <c r="AL41" s="175" t="str">
        <f t="shared" ref="AL41:BE41" si="17">IF(SUM(AL9:AL39)=0,"",AVERAGE(AL9:AL39))</f>
        <v/>
      </c>
      <c r="AM41" s="175" t="str">
        <f t="shared" si="17"/>
        <v/>
      </c>
      <c r="AN41" s="175" t="str">
        <f t="shared" si="17"/>
        <v/>
      </c>
      <c r="AO41" s="175">
        <f t="shared" si="17"/>
        <v>977.22222222222217</v>
      </c>
      <c r="AP41" s="175">
        <f t="shared" si="17"/>
        <v>229.72278577513163</v>
      </c>
      <c r="AQ41" s="175">
        <f t="shared" si="17"/>
        <v>4272.5</v>
      </c>
      <c r="AR41" s="175">
        <f t="shared" si="17"/>
        <v>13900</v>
      </c>
      <c r="AS41" s="330">
        <f t="shared" si="17"/>
        <v>90.342500000000001</v>
      </c>
      <c r="AT41" s="331">
        <f t="shared" si="17"/>
        <v>3.0043676920964182</v>
      </c>
      <c r="AU41" s="332">
        <f>IF(SUM(AU9:AU39)=0,"",AVERAGE(AU9:AU39))</f>
        <v>1446.9611215375292</v>
      </c>
      <c r="AV41" s="333">
        <f t="shared" si="17"/>
        <v>0.14307066538809338</v>
      </c>
      <c r="AW41" s="317" t="str">
        <f t="shared" si="17"/>
        <v/>
      </c>
      <c r="AX41" s="177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2.12</v>
      </c>
      <c r="BC41" s="317" t="str">
        <f t="shared" si="17"/>
        <v/>
      </c>
      <c r="BD41" s="362" t="str">
        <f t="shared" si="17"/>
        <v/>
      </c>
      <c r="BE41" s="332" t="str">
        <f t="shared" si="17"/>
        <v/>
      </c>
      <c r="BF41" s="332" t="e">
        <f t="shared" ref="BF41:BP41" si="18">+AVERAGE(BF9:BF39)</f>
        <v>#DIV/0!</v>
      </c>
      <c r="BG41" s="175" t="e">
        <f t="shared" si="18"/>
        <v>#DIV/0!</v>
      </c>
      <c r="BH41" s="175" t="e">
        <f t="shared" si="18"/>
        <v>#DIV/0!</v>
      </c>
      <c r="BI41" s="175" t="e">
        <f t="shared" si="18"/>
        <v>#DIV/0!</v>
      </c>
      <c r="BJ41" s="175" t="e">
        <f t="shared" si="18"/>
        <v>#DIV/0!</v>
      </c>
      <c r="BK41" s="175" t="e">
        <f t="shared" si="18"/>
        <v>#DIV/0!</v>
      </c>
      <c r="BL41" s="177" t="e">
        <f t="shared" si="18"/>
        <v>#DIV/0!</v>
      </c>
      <c r="BM41" s="176" t="e">
        <f t="shared" si="18"/>
        <v>#DIV/0!</v>
      </c>
      <c r="BN41" s="175" t="e">
        <f t="shared" si="18"/>
        <v>#DIV/0!</v>
      </c>
      <c r="BO41" s="175" t="e">
        <f t="shared" si="18"/>
        <v>#DIV/0!</v>
      </c>
      <c r="BP41" s="178" t="e">
        <f t="shared" si="18"/>
        <v>#DIV/0!</v>
      </c>
      <c r="BR41" s="474">
        <f>IF(SUM(BR9:BR39)=0,"",AVERAGE(BR9:BR39))</f>
        <v>2.8947368421052633</v>
      </c>
      <c r="BS41" s="473">
        <f>IF(SUM(BS9:BS39)=0,"",AVERAGE(BS9:BS39))</f>
        <v>66.526315789473685</v>
      </c>
      <c r="BT41" s="473">
        <f t="shared" si="1"/>
        <v>14017.964966125412</v>
      </c>
      <c r="BU41" s="473">
        <f>IF(SUM(BU9:BU39)=0,"",AVERAGE(BU9:BU39))</f>
        <v>0.43840904614104359</v>
      </c>
      <c r="BV41" s="473"/>
      <c r="BW41" s="473"/>
      <c r="BX41" s="473">
        <f t="shared" ref="BX41:CB41" si="19">IF(SUM(BX9:BX39)=0,"",AVERAGE(BX9:BX39))</f>
        <v>348.04510858730032</v>
      </c>
      <c r="BY41" s="526">
        <f t="shared" si="19"/>
        <v>13.6</v>
      </c>
      <c r="BZ41" s="477" t="str">
        <f t="shared" si="19"/>
        <v/>
      </c>
      <c r="CA41" s="477">
        <f t="shared" si="19"/>
        <v>2.12</v>
      </c>
      <c r="CB41" s="527" t="str">
        <f t="shared" si="19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59</v>
      </c>
      <c r="D42" s="180">
        <f>+MIN(D9:D39)</f>
        <v>0</v>
      </c>
      <c r="E42" s="180">
        <f t="shared" ref="E42:AE42" si="20">+MIN(E9:E39)</f>
        <v>7.31</v>
      </c>
      <c r="F42" s="180">
        <f t="shared" si="20"/>
        <v>7.57</v>
      </c>
      <c r="G42" s="180">
        <f t="shared" si="20"/>
        <v>2900</v>
      </c>
      <c r="H42" s="180">
        <f t="shared" si="20"/>
        <v>2348</v>
      </c>
      <c r="I42" s="180">
        <f t="shared" si="20"/>
        <v>195</v>
      </c>
      <c r="J42" s="180">
        <f t="shared" si="20"/>
        <v>5</v>
      </c>
      <c r="K42" s="180">
        <f t="shared" si="20"/>
        <v>90.15384615384616</v>
      </c>
      <c r="L42" s="180">
        <f t="shared" si="20"/>
        <v>439</v>
      </c>
      <c r="M42" s="180">
        <f t="shared" si="20"/>
        <v>4</v>
      </c>
      <c r="N42" s="180">
        <f t="shared" si="20"/>
        <v>98.177676537585427</v>
      </c>
      <c r="O42" s="180">
        <f t="shared" si="20"/>
        <v>732</v>
      </c>
      <c r="P42" s="180">
        <f t="shared" si="20"/>
        <v>23</v>
      </c>
      <c r="Q42" s="180">
        <f t="shared" si="20"/>
        <v>94.262295081967224</v>
      </c>
      <c r="R42" s="180">
        <f t="shared" si="20"/>
        <v>146.19999999999999</v>
      </c>
      <c r="S42" s="180">
        <f t="shared" si="20"/>
        <v>37.6</v>
      </c>
      <c r="T42" s="180">
        <f t="shared" si="20"/>
        <v>89.3</v>
      </c>
      <c r="U42" s="180">
        <f t="shared" si="20"/>
        <v>32</v>
      </c>
      <c r="V42" s="180">
        <f t="shared" si="20"/>
        <v>1.8</v>
      </c>
      <c r="W42" s="180">
        <f t="shared" si="20"/>
        <v>1.3</v>
      </c>
      <c r="X42" s="180">
        <f t="shared" si="20"/>
        <v>0</v>
      </c>
      <c r="Y42" s="180">
        <f t="shared" si="20"/>
        <v>0</v>
      </c>
      <c r="Z42" s="182">
        <f t="shared" si="20"/>
        <v>148</v>
      </c>
      <c r="AA42" s="182">
        <f t="shared" si="20"/>
        <v>38.9</v>
      </c>
      <c r="AB42" s="182">
        <f t="shared" si="20"/>
        <v>71.854304635761594</v>
      </c>
      <c r="AC42" s="182">
        <f t="shared" si="20"/>
        <v>11.2</v>
      </c>
      <c r="AD42" s="182">
        <f t="shared" si="20"/>
        <v>8.3000000000000007</v>
      </c>
      <c r="AE42" s="182">
        <f t="shared" si="20"/>
        <v>19.642857142857135</v>
      </c>
      <c r="AF42" s="180"/>
      <c r="AG42" s="180"/>
      <c r="AH42" s="180"/>
      <c r="AI42" s="180"/>
      <c r="AJ42" s="180"/>
      <c r="AK42" s="184"/>
      <c r="AL42" s="180">
        <f t="shared" ref="AL42:BE42" si="21">MIN(AL9:AL39)</f>
        <v>0</v>
      </c>
      <c r="AM42" s="180">
        <f t="shared" si="21"/>
        <v>0</v>
      </c>
      <c r="AN42" s="180">
        <f t="shared" si="21"/>
        <v>0</v>
      </c>
      <c r="AO42" s="180">
        <f t="shared" si="21"/>
        <v>950</v>
      </c>
      <c r="AP42" s="180">
        <f t="shared" si="21"/>
        <v>218.75</v>
      </c>
      <c r="AQ42" s="180">
        <f t="shared" si="21"/>
        <v>4020</v>
      </c>
      <c r="AR42" s="180">
        <f t="shared" si="21"/>
        <v>12800</v>
      </c>
      <c r="AS42" s="180">
        <f t="shared" si="21"/>
        <v>90.05</v>
      </c>
      <c r="AT42" s="182">
        <f t="shared" si="21"/>
        <v>1.2603701340140396</v>
      </c>
      <c r="AU42" s="320">
        <f t="shared" si="21"/>
        <v>31.203056203056203</v>
      </c>
      <c r="AV42" s="325">
        <f t="shared" si="21"/>
        <v>9.7991071428571427E-2</v>
      </c>
      <c r="AW42" s="318">
        <f t="shared" si="21"/>
        <v>0</v>
      </c>
      <c r="AX42" s="182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1.91</v>
      </c>
      <c r="BC42" s="318">
        <f t="shared" si="21"/>
        <v>0</v>
      </c>
      <c r="BD42" s="364">
        <f t="shared" si="21"/>
        <v>0</v>
      </c>
      <c r="BE42" s="350">
        <f t="shared" si="21"/>
        <v>0</v>
      </c>
      <c r="BF42" s="350">
        <f t="shared" ref="BF42:BP42" si="22">+MIN(BF9:BF39)</f>
        <v>0</v>
      </c>
      <c r="BG42" s="180">
        <f t="shared" si="22"/>
        <v>0</v>
      </c>
      <c r="BH42" s="180">
        <f t="shared" si="22"/>
        <v>0</v>
      </c>
      <c r="BI42" s="180">
        <f t="shared" si="22"/>
        <v>0</v>
      </c>
      <c r="BJ42" s="180">
        <f t="shared" si="22"/>
        <v>0</v>
      </c>
      <c r="BK42" s="180">
        <f t="shared" si="22"/>
        <v>0</v>
      </c>
      <c r="BL42" s="182">
        <f t="shared" si="22"/>
        <v>0</v>
      </c>
      <c r="BM42" s="181">
        <f t="shared" si="22"/>
        <v>0</v>
      </c>
      <c r="BN42" s="180">
        <f t="shared" si="22"/>
        <v>0</v>
      </c>
      <c r="BO42" s="180">
        <f t="shared" si="22"/>
        <v>0</v>
      </c>
      <c r="BP42" s="183">
        <f t="shared" si="22"/>
        <v>0</v>
      </c>
      <c r="BR42" s="472">
        <f>MIN(BR9:BR39)</f>
        <v>0</v>
      </c>
      <c r="BS42" s="473">
        <f>MIN(BS9:BS39)</f>
        <v>34</v>
      </c>
      <c r="BT42" s="473">
        <f>MIN(BT9:BT39)</f>
        <v>12843.243243243243</v>
      </c>
      <c r="BU42" s="473"/>
      <c r="BV42" s="473"/>
      <c r="BW42" s="473"/>
      <c r="BX42" s="473"/>
      <c r="BY42" s="528">
        <f t="shared" ref="BY42:CB42" si="23">MIN(BY9:BY39)</f>
        <v>8</v>
      </c>
      <c r="BZ42" s="473">
        <f t="shared" si="23"/>
        <v>0</v>
      </c>
      <c r="CA42" s="473">
        <f t="shared" si="23"/>
        <v>1.91</v>
      </c>
      <c r="CB42" s="529">
        <f t="shared" si="23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126</v>
      </c>
      <c r="D43" s="185">
        <f>+MAX(D9:D39)</f>
        <v>0</v>
      </c>
      <c r="E43" s="185">
        <f t="shared" ref="E43:AE43" si="24">+MAX(E9:E39)</f>
        <v>7.53</v>
      </c>
      <c r="F43" s="185">
        <f t="shared" si="24"/>
        <v>7.91</v>
      </c>
      <c r="G43" s="185">
        <f t="shared" si="24"/>
        <v>3320</v>
      </c>
      <c r="H43" s="185">
        <f t="shared" si="24"/>
        <v>2600</v>
      </c>
      <c r="I43" s="185">
        <f t="shared" si="24"/>
        <v>780</v>
      </c>
      <c r="J43" s="185">
        <f t="shared" si="24"/>
        <v>19.2</v>
      </c>
      <c r="K43" s="185">
        <f t="shared" si="24"/>
        <v>98.743589743589752</v>
      </c>
      <c r="L43" s="185">
        <f t="shared" si="24"/>
        <v>707</v>
      </c>
      <c r="M43" s="185">
        <f t="shared" si="24"/>
        <v>8</v>
      </c>
      <c r="N43" s="185">
        <f t="shared" si="24"/>
        <v>99.434229137199438</v>
      </c>
      <c r="O43" s="185">
        <f t="shared" si="24"/>
        <v>1178</v>
      </c>
      <c r="P43" s="185">
        <f t="shared" si="24"/>
        <v>54</v>
      </c>
      <c r="Q43" s="185">
        <f t="shared" si="24"/>
        <v>98.047538200339559</v>
      </c>
      <c r="R43" s="185">
        <f t="shared" si="24"/>
        <v>148.80000000000001</v>
      </c>
      <c r="S43" s="185">
        <f t="shared" si="24"/>
        <v>40.6</v>
      </c>
      <c r="T43" s="185">
        <f t="shared" si="24"/>
        <v>101</v>
      </c>
      <c r="U43" s="185">
        <f t="shared" si="24"/>
        <v>40</v>
      </c>
      <c r="V43" s="185">
        <f t="shared" si="24"/>
        <v>2.2000000000000002</v>
      </c>
      <c r="W43" s="185">
        <f t="shared" si="24"/>
        <v>1.9</v>
      </c>
      <c r="X43" s="185">
        <f t="shared" si="24"/>
        <v>0</v>
      </c>
      <c r="Y43" s="185">
        <f t="shared" si="24"/>
        <v>0</v>
      </c>
      <c r="Z43" s="187">
        <f t="shared" si="24"/>
        <v>151</v>
      </c>
      <c r="AA43" s="187">
        <f t="shared" si="24"/>
        <v>42.5</v>
      </c>
      <c r="AB43" s="187">
        <f t="shared" si="24"/>
        <v>73.71621621621621</v>
      </c>
      <c r="AC43" s="187">
        <f t="shared" si="24"/>
        <v>14.6</v>
      </c>
      <c r="AD43" s="187">
        <f t="shared" si="24"/>
        <v>9</v>
      </c>
      <c r="AE43" s="187">
        <f t="shared" si="24"/>
        <v>43.150684931506845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0</v>
      </c>
      <c r="AM43" s="185">
        <f t="shared" si="25"/>
        <v>0</v>
      </c>
      <c r="AN43" s="185">
        <f t="shared" si="25"/>
        <v>0</v>
      </c>
      <c r="AO43" s="185">
        <f t="shared" si="25"/>
        <v>990</v>
      </c>
      <c r="AP43" s="185">
        <f t="shared" si="25"/>
        <v>243.78109452736319</v>
      </c>
      <c r="AQ43" s="185">
        <f t="shared" si="25"/>
        <v>4480</v>
      </c>
      <c r="AR43" s="185">
        <f t="shared" si="25"/>
        <v>15400</v>
      </c>
      <c r="AS43" s="185">
        <f t="shared" si="25"/>
        <v>90.63</v>
      </c>
      <c r="AT43" s="187">
        <f t="shared" si="25"/>
        <v>4.247311827956989</v>
      </c>
      <c r="AU43" s="321">
        <f t="shared" si="25"/>
        <v>4174.168297455969</v>
      </c>
      <c r="AV43" s="326">
        <f t="shared" si="25"/>
        <v>0.1736318407960199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0</v>
      </c>
      <c r="BB43" s="366">
        <f t="shared" si="25"/>
        <v>2.4</v>
      </c>
      <c r="BC43" s="319">
        <f t="shared" si="25"/>
        <v>0</v>
      </c>
      <c r="BD43" s="366">
        <f t="shared" si="25"/>
        <v>0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5">
        <f>MAX(BR9:BR39)</f>
        <v>9</v>
      </c>
      <c r="BS43" s="476">
        <f>MAX(BS9:BS39)</f>
        <v>202</v>
      </c>
      <c r="BT43" s="476">
        <f>MAX(BT9:BT39)</f>
        <v>14850.37037037037</v>
      </c>
      <c r="BU43" s="476"/>
      <c r="BV43" s="473"/>
      <c r="BW43" s="473"/>
      <c r="BX43" s="473"/>
      <c r="BY43" s="530">
        <f t="shared" ref="BY43:CB43" si="27">MAX(BY9:BY39)</f>
        <v>24</v>
      </c>
      <c r="BZ43" s="531">
        <f t="shared" si="27"/>
        <v>0</v>
      </c>
      <c r="CA43" s="531">
        <f t="shared" si="27"/>
        <v>2.4</v>
      </c>
      <c r="CB43" s="532">
        <f t="shared" si="27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599" t="s">
        <v>11</v>
      </c>
      <c r="B48" s="600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56" priority="5">
      <formula>IF(AND($AI9="H",$AH9="B"),1,0)</formula>
    </cfRule>
    <cfRule type="expression" dxfId="55" priority="6">
      <formula>IF($AI9="H",1,0)</formula>
    </cfRule>
  </conditionalFormatting>
  <conditionalFormatting sqref="AP9:AP39">
    <cfRule type="expression" dxfId="54" priority="3">
      <formula>IF(AND($AI9="H",$AH9="B"),1,0)</formula>
    </cfRule>
    <cfRule type="expression" dxfId="53" priority="4">
      <formula>IF($AI9="H",1,0)</formula>
    </cfRule>
  </conditionalFormatting>
  <conditionalFormatting sqref="AT9:AV39">
    <cfRule type="expression" dxfId="52" priority="1">
      <formula>IF(AND($AI9="H",$AH9="B"),1,0)</formula>
    </cfRule>
    <cfRule type="expression" dxfId="51" priority="2">
      <formula>IF($AI9="H",1,0)</formula>
    </cfRule>
  </conditionalFormatting>
  <dataValidations count="3">
    <dataValidation type="list" allowBlank="1" showInputMessage="1" showErrorMessage="1" sqref="AJ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C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589" t="s">
        <v>60</v>
      </c>
      <c r="B1" s="589"/>
      <c r="C1" s="590" t="s">
        <v>247</v>
      </c>
      <c r="D1" s="590"/>
      <c r="E1" s="590"/>
      <c r="F1" s="590"/>
      <c r="G1" s="590"/>
      <c r="H1" s="590"/>
      <c r="I1" s="590"/>
      <c r="J1" s="590"/>
      <c r="K1" s="590"/>
      <c r="L1" s="590"/>
      <c r="M1" s="590"/>
      <c r="N1" s="590"/>
      <c r="O1" s="590"/>
      <c r="P1" s="590"/>
      <c r="Q1" s="590"/>
      <c r="R1" s="255"/>
      <c r="S1" s="591" t="s">
        <v>73</v>
      </c>
      <c r="T1" s="591"/>
      <c r="U1" s="591"/>
      <c r="V1" s="591"/>
      <c r="W1" s="591"/>
      <c r="X1" s="591"/>
      <c r="Y1" s="591"/>
      <c r="Z1" s="591"/>
      <c r="AA1" s="591"/>
      <c r="AB1" s="591"/>
      <c r="AC1" s="591"/>
      <c r="AD1" s="591"/>
      <c r="AE1" s="591"/>
      <c r="AF1" s="591"/>
      <c r="AG1" s="591"/>
      <c r="AH1" s="591"/>
      <c r="AI1" s="591"/>
      <c r="AJ1" s="591"/>
      <c r="AK1" s="591"/>
      <c r="AL1" s="591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591" t="s">
        <v>91</v>
      </c>
      <c r="B2" s="591"/>
      <c r="C2" s="591"/>
      <c r="D2" s="48"/>
      <c r="E2" s="592" t="s">
        <v>171</v>
      </c>
      <c r="F2" s="592"/>
      <c r="G2" s="592"/>
      <c r="H2" s="592"/>
      <c r="I2" s="592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584" t="s">
        <v>36</v>
      </c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85"/>
      <c r="AG3" s="585"/>
      <c r="AH3" s="585"/>
      <c r="AI3" s="585"/>
      <c r="AJ3" s="585"/>
      <c r="AK3" s="585"/>
      <c r="AL3" s="585"/>
      <c r="AM3" s="585"/>
      <c r="AN3" s="585"/>
      <c r="AO3" s="585"/>
      <c r="AP3" s="585"/>
      <c r="AQ3" s="585"/>
      <c r="AR3" s="585"/>
      <c r="AS3" s="585"/>
      <c r="AT3" s="123"/>
      <c r="AU3" s="123"/>
      <c r="AV3" s="123"/>
      <c r="AW3" s="123"/>
      <c r="AX3" s="123"/>
      <c r="AY3" s="123"/>
      <c r="AZ3" s="620" t="s">
        <v>37</v>
      </c>
      <c r="BA3" s="621"/>
      <c r="BB3" s="621"/>
      <c r="BC3" s="622"/>
      <c r="BD3" s="622"/>
      <c r="BE3" s="622"/>
      <c r="BF3" s="622"/>
      <c r="BG3" s="621"/>
      <c r="BH3" s="621"/>
      <c r="BI3" s="621"/>
      <c r="BJ3" s="621"/>
      <c r="BK3" s="621"/>
      <c r="BL3" s="621"/>
      <c r="BM3" s="621"/>
      <c r="BN3" s="621"/>
      <c r="BO3" s="621"/>
      <c r="BP3" s="623"/>
      <c r="BR3" s="460"/>
      <c r="BS3" s="626" t="s">
        <v>214</v>
      </c>
      <c r="BT3" s="627"/>
      <c r="BU3" s="628"/>
      <c r="BV3" s="626" t="s">
        <v>215</v>
      </c>
      <c r="BW3" s="627"/>
      <c r="BX3" s="628"/>
      <c r="BY3" s="460"/>
      <c r="BZ3" s="460"/>
      <c r="CA3" s="460"/>
      <c r="CB3" s="460"/>
    </row>
    <row r="4" spans="1:263" s="89" customFormat="1" ht="67.95" customHeight="1" thickBot="1" x14ac:dyDescent="0.45">
      <c r="A4" s="571" t="s">
        <v>38</v>
      </c>
      <c r="B4" s="572"/>
      <c r="C4" s="97" t="s">
        <v>100</v>
      </c>
      <c r="D4" s="97" t="s">
        <v>130</v>
      </c>
      <c r="E4" s="579" t="s">
        <v>129</v>
      </c>
      <c r="F4" s="581"/>
      <c r="G4" s="579" t="s">
        <v>200</v>
      </c>
      <c r="H4" s="581"/>
      <c r="I4" s="579" t="s">
        <v>39</v>
      </c>
      <c r="J4" s="580"/>
      <c r="K4" s="581"/>
      <c r="L4" s="579" t="s">
        <v>123</v>
      </c>
      <c r="M4" s="580"/>
      <c r="N4" s="581"/>
      <c r="O4" s="586" t="s">
        <v>3</v>
      </c>
      <c r="P4" s="587"/>
      <c r="Q4" s="588"/>
      <c r="R4" s="593" t="s">
        <v>10</v>
      </c>
      <c r="S4" s="594"/>
      <c r="T4" s="593" t="s">
        <v>126</v>
      </c>
      <c r="U4" s="594"/>
      <c r="V4" s="593" t="s">
        <v>124</v>
      </c>
      <c r="W4" s="594"/>
      <c r="X4" s="593" t="s">
        <v>125</v>
      </c>
      <c r="Y4" s="594"/>
      <c r="Z4" s="593" t="s">
        <v>15</v>
      </c>
      <c r="AA4" s="595"/>
      <c r="AB4" s="594"/>
      <c r="AC4" s="593" t="s">
        <v>16</v>
      </c>
      <c r="AD4" s="595"/>
      <c r="AE4" s="594"/>
      <c r="AF4" s="289" t="s">
        <v>142</v>
      </c>
      <c r="AG4" s="129" t="s">
        <v>178</v>
      </c>
      <c r="AH4" s="88" t="s">
        <v>198</v>
      </c>
      <c r="AI4" s="91" t="s">
        <v>199</v>
      </c>
      <c r="AJ4" s="596" t="s">
        <v>177</v>
      </c>
      <c r="AK4" s="607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18" t="s">
        <v>17</v>
      </c>
      <c r="AR4" s="619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14" t="s">
        <v>155</v>
      </c>
      <c r="BD4" s="615"/>
      <c r="BE4" s="616"/>
      <c r="BF4" s="617"/>
      <c r="BG4" s="637" t="s">
        <v>81</v>
      </c>
      <c r="BH4" s="637"/>
      <c r="BI4" s="637"/>
      <c r="BJ4" s="637"/>
      <c r="BK4" s="637"/>
      <c r="BL4" s="637"/>
      <c r="BM4" s="637"/>
      <c r="BN4" s="637"/>
      <c r="BO4" s="637"/>
      <c r="BP4" s="638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566" t="s">
        <v>242</v>
      </c>
      <c r="BZ4" s="567"/>
      <c r="CA4" s="567"/>
      <c r="CB4" s="568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77"/>
      <c r="F5" s="598"/>
      <c r="G5" s="577" t="s">
        <v>82</v>
      </c>
      <c r="H5" s="598"/>
      <c r="I5" s="577" t="s">
        <v>8</v>
      </c>
      <c r="J5" s="578"/>
      <c r="K5" s="286" t="s">
        <v>9</v>
      </c>
      <c r="L5" s="577" t="s">
        <v>201</v>
      </c>
      <c r="M5" s="578"/>
      <c r="N5" s="286" t="s">
        <v>9</v>
      </c>
      <c r="O5" s="577" t="s">
        <v>201</v>
      </c>
      <c r="P5" s="578"/>
      <c r="Q5" s="286" t="s">
        <v>9</v>
      </c>
      <c r="R5" s="601" t="s">
        <v>34</v>
      </c>
      <c r="S5" s="603"/>
      <c r="T5" s="601" t="s">
        <v>34</v>
      </c>
      <c r="U5" s="603"/>
      <c r="V5" s="601" t="s">
        <v>34</v>
      </c>
      <c r="W5" s="603"/>
      <c r="X5" s="601" t="s">
        <v>34</v>
      </c>
      <c r="Y5" s="603"/>
      <c r="Z5" s="601" t="s">
        <v>34</v>
      </c>
      <c r="AA5" s="602"/>
      <c r="AB5" s="286" t="s">
        <v>9</v>
      </c>
      <c r="AC5" s="601" t="s">
        <v>35</v>
      </c>
      <c r="AD5" s="602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97"/>
      <c r="AK5" s="608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04" t="s">
        <v>22</v>
      </c>
      <c r="AV5" s="612" t="s">
        <v>120</v>
      </c>
      <c r="AW5" s="302"/>
      <c r="AX5" s="302"/>
      <c r="AY5" s="302"/>
      <c r="AZ5" s="303"/>
      <c r="BA5" s="303"/>
      <c r="BB5" s="303"/>
      <c r="BC5" s="631"/>
      <c r="BD5" s="632"/>
      <c r="BE5" s="633"/>
      <c r="BF5" s="634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635" t="s">
        <v>223</v>
      </c>
      <c r="BT5" s="635" t="s">
        <v>224</v>
      </c>
      <c r="BU5" s="635"/>
      <c r="BV5" s="629"/>
      <c r="BW5" s="629" t="s">
        <v>225</v>
      </c>
      <c r="BX5" s="629" t="s">
        <v>224</v>
      </c>
      <c r="BY5" s="518" t="s">
        <v>243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395</v>
      </c>
      <c r="AU6" s="604"/>
      <c r="AV6" s="613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36"/>
      <c r="BT6" s="636"/>
      <c r="BU6" s="636"/>
      <c r="BV6" s="630"/>
      <c r="BW6" s="630"/>
      <c r="BX6" s="630"/>
      <c r="BY6" s="520" t="s">
        <v>244</v>
      </c>
      <c r="BZ6" s="520"/>
      <c r="CA6" s="520" t="s">
        <v>245</v>
      </c>
      <c r="CB6" s="520" t="s">
        <v>246</v>
      </c>
    </row>
    <row r="7" spans="1:263" s="43" customFormat="1" ht="33.75" customHeight="1" thickBot="1" x14ac:dyDescent="0.35">
      <c r="A7" s="582" t="s">
        <v>175</v>
      </c>
      <c r="B7" s="122" t="s">
        <v>83</v>
      </c>
      <c r="C7" s="155">
        <v>233</v>
      </c>
      <c r="D7" s="156"/>
      <c r="E7" s="575"/>
      <c r="F7" s="575"/>
      <c r="G7" s="238"/>
      <c r="H7" s="238"/>
      <c r="I7" s="575">
        <v>515</v>
      </c>
      <c r="J7" s="575" t="s">
        <v>255</v>
      </c>
      <c r="K7" s="575"/>
      <c r="L7" s="575">
        <v>556</v>
      </c>
      <c r="M7" s="575" t="s">
        <v>256</v>
      </c>
      <c r="N7" s="575"/>
      <c r="O7" s="575">
        <v>1200</v>
      </c>
      <c r="P7" s="575" t="s">
        <v>257</v>
      </c>
      <c r="Q7" s="575"/>
      <c r="R7" s="575"/>
      <c r="S7" s="575"/>
      <c r="T7" s="575"/>
      <c r="U7" s="575"/>
      <c r="V7" s="575"/>
      <c r="W7" s="575"/>
      <c r="X7" s="575"/>
      <c r="Y7" s="575"/>
      <c r="Z7" s="575">
        <v>84</v>
      </c>
      <c r="AA7" s="575" t="s">
        <v>258</v>
      </c>
      <c r="AB7" s="575"/>
      <c r="AC7" s="575"/>
      <c r="AD7" s="575" t="s">
        <v>259</v>
      </c>
      <c r="AE7" s="575"/>
      <c r="AF7" s="238"/>
      <c r="AG7" s="238"/>
      <c r="AH7" s="609"/>
      <c r="AI7" s="575"/>
      <c r="AJ7" s="575"/>
      <c r="AK7" s="573"/>
      <c r="AL7" s="605"/>
      <c r="AM7" s="283"/>
      <c r="AN7" s="283"/>
      <c r="AO7" s="238"/>
      <c r="AP7" s="575"/>
      <c r="AQ7" s="575"/>
      <c r="AR7" s="575"/>
      <c r="AS7" s="605"/>
      <c r="AT7" s="575"/>
      <c r="AU7" s="575"/>
      <c r="AV7" s="575"/>
      <c r="AW7" s="575"/>
      <c r="AX7" s="575"/>
      <c r="AY7" s="575"/>
      <c r="AZ7" s="575"/>
      <c r="BA7" s="575"/>
      <c r="BB7" s="575"/>
      <c r="BC7" s="575"/>
      <c r="BD7" s="575"/>
      <c r="BE7" s="575"/>
      <c r="BF7" s="575"/>
      <c r="BG7" s="610"/>
      <c r="BH7" s="283"/>
      <c r="BI7" s="283"/>
      <c r="BJ7" s="283"/>
      <c r="BK7" s="283"/>
      <c r="BL7" s="575"/>
      <c r="BM7" s="575"/>
      <c r="BN7" s="575"/>
      <c r="BO7" s="575"/>
      <c r="BP7" s="575"/>
      <c r="BR7" s="624"/>
      <c r="BS7" s="624"/>
      <c r="BT7" s="624"/>
      <c r="BU7" s="624"/>
      <c r="BV7" s="624"/>
      <c r="BW7" s="624"/>
      <c r="BX7" s="624"/>
      <c r="BY7" s="569"/>
      <c r="BZ7" s="569"/>
      <c r="CA7" s="569"/>
      <c r="CB7" s="569"/>
    </row>
    <row r="8" spans="1:263" s="43" customFormat="1" ht="33.75" customHeight="1" thickBot="1" x14ac:dyDescent="0.35">
      <c r="A8" s="583"/>
      <c r="B8" s="122" t="s">
        <v>84</v>
      </c>
      <c r="C8" s="155">
        <v>233</v>
      </c>
      <c r="D8" s="157"/>
      <c r="E8" s="576"/>
      <c r="F8" s="576"/>
      <c r="G8" s="239"/>
      <c r="H8" s="239"/>
      <c r="I8" s="576"/>
      <c r="J8" s="576"/>
      <c r="K8" s="576"/>
      <c r="L8" s="576"/>
      <c r="M8" s="576"/>
      <c r="N8" s="576"/>
      <c r="O8" s="576"/>
      <c r="P8" s="576"/>
      <c r="Q8" s="576"/>
      <c r="R8" s="576"/>
      <c r="S8" s="576"/>
      <c r="T8" s="576"/>
      <c r="U8" s="576"/>
      <c r="V8" s="576"/>
      <c r="W8" s="576"/>
      <c r="X8" s="576"/>
      <c r="Y8" s="576"/>
      <c r="Z8" s="576"/>
      <c r="AA8" s="576"/>
      <c r="AB8" s="576"/>
      <c r="AC8" s="576"/>
      <c r="AD8" s="576"/>
      <c r="AE8" s="576"/>
      <c r="AF8" s="239"/>
      <c r="AG8" s="239"/>
      <c r="AH8" s="576"/>
      <c r="AI8" s="576"/>
      <c r="AJ8" s="576"/>
      <c r="AK8" s="574"/>
      <c r="AL8" s="606"/>
      <c r="AM8" s="284"/>
      <c r="AN8" s="284"/>
      <c r="AO8" s="239"/>
      <c r="AP8" s="576"/>
      <c r="AQ8" s="576"/>
      <c r="AR8" s="576"/>
      <c r="AS8" s="606"/>
      <c r="AT8" s="576"/>
      <c r="AU8" s="576"/>
      <c r="AV8" s="576"/>
      <c r="AW8" s="576"/>
      <c r="AX8" s="576"/>
      <c r="AY8" s="576"/>
      <c r="AZ8" s="576"/>
      <c r="BA8" s="576"/>
      <c r="BB8" s="576"/>
      <c r="BC8" s="576"/>
      <c r="BD8" s="576"/>
      <c r="BE8" s="576"/>
      <c r="BF8" s="576"/>
      <c r="BG8" s="611"/>
      <c r="BH8" s="284"/>
      <c r="BI8" s="284"/>
      <c r="BJ8" s="284"/>
      <c r="BK8" s="284"/>
      <c r="BL8" s="576"/>
      <c r="BM8" s="576"/>
      <c r="BN8" s="576"/>
      <c r="BO8" s="576"/>
      <c r="BP8" s="576"/>
      <c r="BR8" s="625"/>
      <c r="BS8" s="625"/>
      <c r="BT8" s="625"/>
      <c r="BU8" s="625"/>
      <c r="BV8" s="625"/>
      <c r="BW8" s="625"/>
      <c r="BX8" s="625"/>
      <c r="BY8" s="570"/>
      <c r="BZ8" s="570"/>
      <c r="CA8" s="570"/>
      <c r="CB8" s="570"/>
    </row>
    <row r="9" spans="1:263" s="34" customFormat="1" ht="24.9" customHeight="1" x14ac:dyDescent="0.3">
      <c r="A9" s="223" t="s">
        <v>53</v>
      </c>
      <c r="B9" s="224">
        <v>1</v>
      </c>
      <c r="C9" s="158">
        <v>100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481"/>
      <c r="AD9" s="482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158"/>
      <c r="AP9" s="331" t="str">
        <f>+IF(AQ9&gt;0,AO9*1000/AQ9,"")</f>
        <v/>
      </c>
      <c r="AQ9" s="341"/>
      <c r="AR9" s="341"/>
      <c r="AS9" s="327"/>
      <c r="AT9" s="477">
        <f t="shared" ref="AT9:AT39" si="0">+IF(C9="","",IF(1&gt;0,1*$AT$6/(C9+BS9),""))</f>
        <v>2.8214285714285716</v>
      </c>
      <c r="AU9" s="331" t="str">
        <f>+IF(AV9="","",((AT$6*AQ9)/((BR9*AR9)+(J9*C9))))</f>
        <v/>
      </c>
      <c r="AV9" s="477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79">
        <v>3</v>
      </c>
      <c r="BS9" s="471">
        <v>40</v>
      </c>
      <c r="BT9" s="469" t="str">
        <f t="shared" ref="BT9:BT41" si="1">IF(AQ9="","",((1+BU9)*AQ9/BU9))</f>
        <v/>
      </c>
      <c r="BU9" s="470">
        <f t="shared" ref="BU9:BU39" si="2">IF(C9="","",(BS9+BR9)/C9)</f>
        <v>0.43</v>
      </c>
      <c r="BV9" s="471"/>
      <c r="BW9" s="471"/>
      <c r="BX9" s="469" t="str">
        <f t="shared" ref="BX9:BX39" si="3">IF(AQ9="","",BW9*BV9*1000/AQ9)</f>
        <v/>
      </c>
      <c r="BY9" s="521"/>
      <c r="BZ9" s="467"/>
      <c r="CA9" s="467"/>
      <c r="CB9" s="522"/>
    </row>
    <row r="10" spans="1:263" s="34" customFormat="1" ht="24.9" customHeight="1" x14ac:dyDescent="0.3">
      <c r="A10" s="225" t="s">
        <v>47</v>
      </c>
      <c r="B10" s="226">
        <v>2</v>
      </c>
      <c r="C10" s="162">
        <v>82</v>
      </c>
      <c r="D10" s="162"/>
      <c r="E10" s="159">
        <v>7.71</v>
      </c>
      <c r="F10" s="159">
        <v>7.54</v>
      </c>
      <c r="G10" s="158">
        <v>3310</v>
      </c>
      <c r="H10" s="158">
        <v>2810</v>
      </c>
      <c r="I10" s="297">
        <v>428</v>
      </c>
      <c r="J10" s="297">
        <v>23</v>
      </c>
      <c r="K10" s="457">
        <f t="shared" ref="K10:K39" si="4">IF(AND(I10&lt;&gt;"",J10&lt;&gt;""),(I10-J10)/I10*100,"")</f>
        <v>94.626168224299064</v>
      </c>
      <c r="L10" s="297">
        <v>650</v>
      </c>
      <c r="M10" s="297">
        <v>14</v>
      </c>
      <c r="N10" s="457">
        <f t="shared" ref="N10:N39" si="5">IF(AND(L10&lt;&gt;"",M10&lt;&gt;""),(L10-M10)/L10*100,"")</f>
        <v>97.846153846153854</v>
      </c>
      <c r="O10" s="297">
        <v>1085</v>
      </c>
      <c r="P10" s="297">
        <v>68</v>
      </c>
      <c r="Q10" s="457">
        <f t="shared" ref="Q10:Q39" si="6">IF(AND(O10&lt;&gt;"",P10&lt;&gt;""),(O10-P10)/O10*100,"")</f>
        <v>93.73271889400921</v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481"/>
      <c r="AD10" s="482"/>
      <c r="AE10" s="175" t="str">
        <f t="shared" ref="AE10:AE39" si="8">IF(AND(AC10&lt;&gt;"",AD10&lt;&gt;""),(AC10-AD10)/AC10*100,"")</f>
        <v/>
      </c>
      <c r="AF10" s="158"/>
      <c r="AG10" s="158"/>
      <c r="AH10" s="121" t="s">
        <v>248</v>
      </c>
      <c r="AI10" s="158" t="s">
        <v>249</v>
      </c>
      <c r="AJ10" s="158" t="s">
        <v>250</v>
      </c>
      <c r="AK10" s="305" t="s">
        <v>250</v>
      </c>
      <c r="AL10" s="339"/>
      <c r="AM10" s="245"/>
      <c r="AN10" s="245"/>
      <c r="AO10" s="162">
        <v>980</v>
      </c>
      <c r="AP10" s="331">
        <f t="shared" ref="AP10:AP39" si="9">+IF(AQ10&gt;0,AO10*1000/AQ10,"")</f>
        <v>226.85185185185185</v>
      </c>
      <c r="AQ10" s="342">
        <v>4320</v>
      </c>
      <c r="AR10" s="342">
        <v>15000</v>
      </c>
      <c r="AS10" s="328">
        <v>88.45</v>
      </c>
      <c r="AT10" s="477">
        <f t="shared" si="0"/>
        <v>3.185483870967742</v>
      </c>
      <c r="AU10" s="331">
        <f t="shared" ref="AU10:AU39" si="10">+IF(AV10="","",((AT$6*AQ10)/((BR10*AR10)+(J10*C10))))</f>
        <v>36.394659386597276</v>
      </c>
      <c r="AV10" s="477">
        <f t="shared" ref="AV10:AV39" si="11">+IF(AQ10="","",(L10/AQ10))</f>
        <v>0.15046296296296297</v>
      </c>
      <c r="AW10" s="312"/>
      <c r="AX10" s="164"/>
      <c r="AY10" s="313"/>
      <c r="AZ10" s="355"/>
      <c r="BA10" s="356"/>
      <c r="BB10" s="356">
        <v>1.74</v>
      </c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79">
        <v>3</v>
      </c>
      <c r="BS10" s="471">
        <v>42</v>
      </c>
      <c r="BT10" s="469">
        <f t="shared" si="1"/>
        <v>12192</v>
      </c>
      <c r="BU10" s="470">
        <f t="shared" si="2"/>
        <v>0.54878048780487809</v>
      </c>
      <c r="BV10" s="471"/>
      <c r="BW10" s="471"/>
      <c r="BX10" s="469">
        <f t="shared" si="3"/>
        <v>0</v>
      </c>
      <c r="BY10" s="521"/>
      <c r="BZ10" s="467"/>
      <c r="CA10" s="467">
        <v>1.74</v>
      </c>
      <c r="CB10" s="522"/>
    </row>
    <row r="11" spans="1:263" s="34" customFormat="1" ht="24.9" customHeight="1" x14ac:dyDescent="0.3">
      <c r="A11" s="223" t="s">
        <v>48</v>
      </c>
      <c r="B11" s="226">
        <v>3</v>
      </c>
      <c r="C11" s="162">
        <v>86</v>
      </c>
      <c r="D11" s="162"/>
      <c r="E11" s="159"/>
      <c r="F11" s="159"/>
      <c r="G11" s="158"/>
      <c r="H11" s="158"/>
      <c r="I11" s="297"/>
      <c r="J11" s="297"/>
      <c r="K11" s="457" t="str">
        <f t="shared" si="4"/>
        <v/>
      </c>
      <c r="L11" s="297"/>
      <c r="M11" s="297"/>
      <c r="N11" s="457" t="str">
        <f t="shared" si="5"/>
        <v/>
      </c>
      <c r="O11" s="297"/>
      <c r="P11" s="297"/>
      <c r="Q11" s="457" t="str">
        <f t="shared" si="6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481"/>
      <c r="AD11" s="482"/>
      <c r="AE11" s="175" t="str">
        <f t="shared" si="8"/>
        <v/>
      </c>
      <c r="AF11" s="158"/>
      <c r="AG11" s="158"/>
      <c r="AH11" s="121"/>
      <c r="AI11" s="158"/>
      <c r="AJ11" s="158"/>
      <c r="AK11" s="305"/>
      <c r="AL11" s="339"/>
      <c r="AM11" s="245"/>
      <c r="AN11" s="245"/>
      <c r="AO11" s="162">
        <v>990</v>
      </c>
      <c r="AP11" s="331" t="str">
        <f t="shared" si="9"/>
        <v/>
      </c>
      <c r="AQ11" s="342"/>
      <c r="AR11" s="342"/>
      <c r="AS11" s="328"/>
      <c r="AT11" s="477">
        <f t="shared" si="0"/>
        <v>3.1102362204724407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79">
        <v>0</v>
      </c>
      <c r="BS11" s="471">
        <v>41</v>
      </c>
      <c r="BT11" s="469" t="str">
        <f t="shared" si="1"/>
        <v/>
      </c>
      <c r="BU11" s="470">
        <f t="shared" si="2"/>
        <v>0.47674418604651164</v>
      </c>
      <c r="BV11" s="471"/>
      <c r="BW11" s="471"/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5" t="s">
        <v>49</v>
      </c>
      <c r="B12" s="226">
        <v>4</v>
      </c>
      <c r="C12" s="162">
        <v>83</v>
      </c>
      <c r="D12" s="162"/>
      <c r="E12" s="159">
        <v>7.67</v>
      </c>
      <c r="F12" s="159">
        <v>7.55</v>
      </c>
      <c r="G12" s="158">
        <v>3430</v>
      </c>
      <c r="H12" s="158">
        <v>2870</v>
      </c>
      <c r="I12" s="297">
        <v>511</v>
      </c>
      <c r="J12" s="297">
        <v>18</v>
      </c>
      <c r="K12" s="457">
        <f t="shared" si="4"/>
        <v>96.477495107632095</v>
      </c>
      <c r="L12" s="297"/>
      <c r="M12" s="297"/>
      <c r="N12" s="457" t="str">
        <f t="shared" si="5"/>
        <v/>
      </c>
      <c r="O12" s="297">
        <v>974</v>
      </c>
      <c r="P12" s="297">
        <v>66</v>
      </c>
      <c r="Q12" s="457">
        <f t="shared" si="6"/>
        <v>93.223819301848053</v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481"/>
      <c r="AD12" s="482"/>
      <c r="AE12" s="175" t="str">
        <f t="shared" si="8"/>
        <v/>
      </c>
      <c r="AF12" s="158"/>
      <c r="AG12" s="158"/>
      <c r="AH12" s="121" t="s">
        <v>248</v>
      </c>
      <c r="AI12" s="158" t="s">
        <v>249</v>
      </c>
      <c r="AJ12" s="158" t="s">
        <v>250</v>
      </c>
      <c r="AK12" s="305" t="s">
        <v>250</v>
      </c>
      <c r="AL12" s="339"/>
      <c r="AM12" s="245"/>
      <c r="AN12" s="245"/>
      <c r="AO12" s="162">
        <v>990</v>
      </c>
      <c r="AP12" s="331" t="str">
        <f t="shared" si="9"/>
        <v/>
      </c>
      <c r="AQ12" s="342"/>
      <c r="AR12" s="342"/>
      <c r="AS12" s="328"/>
      <c r="AT12" s="477">
        <f t="shared" si="0"/>
        <v>3.1102362204724407</v>
      </c>
      <c r="AU12" s="331" t="str">
        <f t="shared" si="10"/>
        <v/>
      </c>
      <c r="AV12" s="477" t="str">
        <f t="shared" si="11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79">
        <v>2</v>
      </c>
      <c r="BS12" s="471">
        <v>44</v>
      </c>
      <c r="BT12" s="469" t="str">
        <f t="shared" si="1"/>
        <v/>
      </c>
      <c r="BU12" s="470">
        <f t="shared" si="2"/>
        <v>0.55421686746987953</v>
      </c>
      <c r="BV12" s="471">
        <v>2</v>
      </c>
      <c r="BW12" s="471">
        <v>960</v>
      </c>
      <c r="BX12" s="469" t="str">
        <f t="shared" si="3"/>
        <v/>
      </c>
      <c r="BY12" s="521">
        <v>8</v>
      </c>
      <c r="BZ12" s="467"/>
      <c r="CA12" s="467"/>
      <c r="CB12" s="522"/>
    </row>
    <row r="13" spans="1:263" s="34" customFormat="1" ht="24.9" customHeight="1" x14ac:dyDescent="0.3">
      <c r="A13" s="223" t="s">
        <v>50</v>
      </c>
      <c r="B13" s="226">
        <v>5</v>
      </c>
      <c r="C13" s="162">
        <v>94</v>
      </c>
      <c r="D13" s="162"/>
      <c r="E13" s="159"/>
      <c r="F13" s="159"/>
      <c r="G13" s="158"/>
      <c r="H13" s="158"/>
      <c r="I13" s="297"/>
      <c r="J13" s="297"/>
      <c r="K13" s="457" t="str">
        <f t="shared" si="4"/>
        <v/>
      </c>
      <c r="L13" s="297"/>
      <c r="M13" s="297"/>
      <c r="N13" s="457" t="str">
        <f t="shared" si="5"/>
        <v/>
      </c>
      <c r="O13" s="297"/>
      <c r="P13" s="297"/>
      <c r="Q13" s="457" t="str">
        <f t="shared" si="6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481"/>
      <c r="AD13" s="482"/>
      <c r="AE13" s="175" t="str">
        <f t="shared" si="8"/>
        <v/>
      </c>
      <c r="AF13" s="158"/>
      <c r="AG13" s="158"/>
      <c r="AH13" s="121"/>
      <c r="AI13" s="158"/>
      <c r="AJ13" s="158"/>
      <c r="AK13" s="305"/>
      <c r="AL13" s="339"/>
      <c r="AM13" s="245"/>
      <c r="AN13" s="245"/>
      <c r="AO13" s="162">
        <v>990</v>
      </c>
      <c r="AP13" s="331" t="str">
        <f t="shared" si="9"/>
        <v/>
      </c>
      <c r="AQ13" s="342"/>
      <c r="AR13" s="342"/>
      <c r="AS13" s="328"/>
      <c r="AT13" s="477">
        <f t="shared" si="0"/>
        <v>1.7400881057268722</v>
      </c>
      <c r="AU13" s="331" t="str">
        <f t="shared" si="10"/>
        <v/>
      </c>
      <c r="AV13" s="477" t="str">
        <f t="shared" si="11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79">
        <v>5</v>
      </c>
      <c r="BS13" s="471">
        <v>133</v>
      </c>
      <c r="BT13" s="469" t="str">
        <f t="shared" si="1"/>
        <v/>
      </c>
      <c r="BU13" s="470">
        <f t="shared" si="2"/>
        <v>1.4680851063829787</v>
      </c>
      <c r="BV13" s="471">
        <v>2</v>
      </c>
      <c r="BW13" s="471">
        <v>980</v>
      </c>
      <c r="BX13" s="469" t="str">
        <f t="shared" si="3"/>
        <v/>
      </c>
      <c r="BY13" s="521"/>
      <c r="BZ13" s="467"/>
      <c r="CA13" s="467"/>
      <c r="CB13" s="522"/>
    </row>
    <row r="14" spans="1:263" s="34" customFormat="1" ht="24.9" customHeight="1" x14ac:dyDescent="0.3">
      <c r="A14" s="225" t="s">
        <v>51</v>
      </c>
      <c r="B14" s="226">
        <v>6</v>
      </c>
      <c r="C14" s="162">
        <v>94</v>
      </c>
      <c r="D14" s="162"/>
      <c r="E14" s="159"/>
      <c r="F14" s="159"/>
      <c r="G14" s="158"/>
      <c r="H14" s="158"/>
      <c r="I14" s="297"/>
      <c r="J14" s="297"/>
      <c r="K14" s="457" t="str">
        <f t="shared" si="4"/>
        <v/>
      </c>
      <c r="L14" s="297"/>
      <c r="M14" s="297"/>
      <c r="N14" s="457" t="str">
        <f t="shared" si="5"/>
        <v/>
      </c>
      <c r="O14" s="297"/>
      <c r="P14" s="297"/>
      <c r="Q14" s="457" t="str">
        <f t="shared" si="6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481"/>
      <c r="AD14" s="482"/>
      <c r="AE14" s="175" t="str">
        <f t="shared" si="8"/>
        <v/>
      </c>
      <c r="AF14" s="158"/>
      <c r="AG14" s="158"/>
      <c r="AH14" s="121"/>
      <c r="AI14" s="158"/>
      <c r="AJ14" s="158"/>
      <c r="AK14" s="305"/>
      <c r="AL14" s="339"/>
      <c r="AM14" s="245"/>
      <c r="AN14" s="245"/>
      <c r="AO14" s="162"/>
      <c r="AP14" s="331" t="str">
        <f t="shared" si="9"/>
        <v/>
      </c>
      <c r="AQ14" s="342"/>
      <c r="AR14" s="342"/>
      <c r="AS14" s="328"/>
      <c r="AT14" s="477">
        <f t="shared" si="0"/>
        <v>4.2021276595744679</v>
      </c>
      <c r="AU14" s="331" t="str">
        <f t="shared" si="10"/>
        <v/>
      </c>
      <c r="AV14" s="477" t="str">
        <f t="shared" si="11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79"/>
      <c r="BS14" s="534"/>
      <c r="BT14" s="469" t="str">
        <f t="shared" si="1"/>
        <v/>
      </c>
      <c r="BU14" s="470">
        <f t="shared" si="2"/>
        <v>0</v>
      </c>
      <c r="BV14" s="471"/>
      <c r="BW14" s="471"/>
      <c r="BX14" s="469" t="str">
        <f t="shared" si="3"/>
        <v/>
      </c>
      <c r="BY14" s="521"/>
      <c r="BZ14" s="467"/>
      <c r="CA14" s="467"/>
      <c r="CB14" s="522"/>
    </row>
    <row r="15" spans="1:263" s="34" customFormat="1" ht="24.9" customHeight="1" x14ac:dyDescent="0.3">
      <c r="A15" s="225" t="s">
        <v>52</v>
      </c>
      <c r="B15" s="226">
        <v>7</v>
      </c>
      <c r="C15" s="162">
        <v>94</v>
      </c>
      <c r="D15" s="162"/>
      <c r="E15" s="159"/>
      <c r="F15" s="159"/>
      <c r="G15" s="158"/>
      <c r="H15" s="158"/>
      <c r="I15" s="297"/>
      <c r="J15" s="297"/>
      <c r="K15" s="457" t="str">
        <f t="shared" si="4"/>
        <v/>
      </c>
      <c r="L15" s="297"/>
      <c r="M15" s="297"/>
      <c r="N15" s="457" t="str">
        <f t="shared" si="5"/>
        <v/>
      </c>
      <c r="O15" s="297"/>
      <c r="P15" s="297"/>
      <c r="Q15" s="457" t="str">
        <f t="shared" si="6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481"/>
      <c r="AD15" s="482"/>
      <c r="AE15" s="175" t="str">
        <f t="shared" si="8"/>
        <v/>
      </c>
      <c r="AF15" s="158"/>
      <c r="AG15" s="158"/>
      <c r="AH15" s="121"/>
      <c r="AI15" s="158"/>
      <c r="AJ15" s="158"/>
      <c r="AK15" s="305"/>
      <c r="AL15" s="339"/>
      <c r="AM15" s="245"/>
      <c r="AN15" s="245"/>
      <c r="AO15" s="162"/>
      <c r="AP15" s="331" t="str">
        <f t="shared" si="9"/>
        <v/>
      </c>
      <c r="AQ15" s="342"/>
      <c r="AR15" s="342"/>
      <c r="AS15" s="328"/>
      <c r="AT15" s="477">
        <f t="shared" si="0"/>
        <v>4.2021276595744679</v>
      </c>
      <c r="AU15" s="331" t="str">
        <f t="shared" si="10"/>
        <v/>
      </c>
      <c r="AV15" s="477" t="str">
        <f t="shared" si="11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79"/>
      <c r="BS15" s="534"/>
      <c r="BT15" s="469" t="str">
        <f t="shared" si="1"/>
        <v/>
      </c>
      <c r="BU15" s="470">
        <f t="shared" si="2"/>
        <v>0</v>
      </c>
      <c r="BV15" s="471"/>
      <c r="BW15" s="471"/>
      <c r="BX15" s="469" t="str">
        <f t="shared" si="3"/>
        <v/>
      </c>
      <c r="BY15" s="521"/>
      <c r="BZ15" s="467"/>
      <c r="CA15" s="467"/>
      <c r="CB15" s="522"/>
    </row>
    <row r="16" spans="1:263" s="34" customFormat="1" ht="24.9" customHeight="1" x14ac:dyDescent="0.3">
      <c r="A16" s="225" t="s">
        <v>53</v>
      </c>
      <c r="B16" s="226">
        <v>8</v>
      </c>
      <c r="C16" s="162">
        <v>86</v>
      </c>
      <c r="D16" s="162"/>
      <c r="E16" s="159">
        <v>7.3</v>
      </c>
      <c r="F16" s="159">
        <v>7.54</v>
      </c>
      <c r="G16" s="158">
        <v>3860</v>
      </c>
      <c r="H16" s="158">
        <v>2960</v>
      </c>
      <c r="I16" s="297">
        <v>595</v>
      </c>
      <c r="J16" s="297">
        <v>23</v>
      </c>
      <c r="K16" s="457">
        <f t="shared" si="4"/>
        <v>96.134453781512605</v>
      </c>
      <c r="L16" s="297">
        <v>680</v>
      </c>
      <c r="M16" s="297">
        <v>13</v>
      </c>
      <c r="N16" s="457">
        <f t="shared" si="5"/>
        <v>98.088235294117638</v>
      </c>
      <c r="O16" s="297">
        <v>1135</v>
      </c>
      <c r="P16" s="297">
        <v>66</v>
      </c>
      <c r="Q16" s="457">
        <f t="shared" si="6"/>
        <v>94.185022026431724</v>
      </c>
      <c r="R16" s="297">
        <v>255.4</v>
      </c>
      <c r="S16" s="297">
        <v>48.5</v>
      </c>
      <c r="T16" s="159">
        <v>119</v>
      </c>
      <c r="U16" s="159">
        <v>28.3</v>
      </c>
      <c r="V16" s="159">
        <v>0.6</v>
      </c>
      <c r="W16" s="159">
        <v>2.5</v>
      </c>
      <c r="X16" s="159">
        <v>0</v>
      </c>
      <c r="Y16" s="159">
        <v>0</v>
      </c>
      <c r="Z16" s="331">
        <f t="shared" si="12"/>
        <v>256</v>
      </c>
      <c r="AA16" s="331">
        <f t="shared" si="12"/>
        <v>51</v>
      </c>
      <c r="AB16" s="330">
        <f t="shared" si="7"/>
        <v>80.078125</v>
      </c>
      <c r="AC16" s="481">
        <v>11.4</v>
      </c>
      <c r="AD16" s="482">
        <v>11.1</v>
      </c>
      <c r="AE16" s="175">
        <f t="shared" si="8"/>
        <v>2.631578947368427</v>
      </c>
      <c r="AF16" s="158"/>
      <c r="AG16" s="158"/>
      <c r="AH16" s="121" t="s">
        <v>248</v>
      </c>
      <c r="AI16" s="158" t="s">
        <v>249</v>
      </c>
      <c r="AJ16" s="158" t="s">
        <v>250</v>
      </c>
      <c r="AK16" s="305" t="s">
        <v>250</v>
      </c>
      <c r="AL16" s="339"/>
      <c r="AM16" s="245"/>
      <c r="AN16" s="245"/>
      <c r="AO16" s="162">
        <v>990</v>
      </c>
      <c r="AP16" s="331">
        <f t="shared" si="9"/>
        <v>231.30841121495328</v>
      </c>
      <c r="AQ16" s="342">
        <v>4280</v>
      </c>
      <c r="AR16" s="342">
        <v>16067</v>
      </c>
      <c r="AS16" s="328">
        <v>90.17</v>
      </c>
      <c r="AT16" s="477">
        <f t="shared" si="0"/>
        <v>3.0620155038759691</v>
      </c>
      <c r="AU16" s="331">
        <f t="shared" si="10"/>
        <v>854.70171890798781</v>
      </c>
      <c r="AV16" s="477">
        <f t="shared" si="11"/>
        <v>0.15887850467289719</v>
      </c>
      <c r="AW16" s="312"/>
      <c r="AX16" s="164"/>
      <c r="AY16" s="313"/>
      <c r="AZ16" s="355"/>
      <c r="BA16" s="356"/>
      <c r="BB16" s="356">
        <v>3.67</v>
      </c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79">
        <v>0</v>
      </c>
      <c r="BS16" s="534">
        <v>43</v>
      </c>
      <c r="BT16" s="469">
        <f t="shared" si="1"/>
        <v>12840</v>
      </c>
      <c r="BU16" s="470">
        <f t="shared" si="2"/>
        <v>0.5</v>
      </c>
      <c r="BV16" s="471">
        <v>2</v>
      </c>
      <c r="BW16" s="471">
        <v>980</v>
      </c>
      <c r="BX16" s="469">
        <f t="shared" si="3"/>
        <v>457.94392523364485</v>
      </c>
      <c r="BY16" s="521"/>
      <c r="BZ16" s="467"/>
      <c r="CA16" s="467">
        <v>3.67</v>
      </c>
      <c r="CB16" s="522"/>
    </row>
    <row r="17" spans="1:80" s="34" customFormat="1" ht="24.9" customHeight="1" x14ac:dyDescent="0.3">
      <c r="A17" s="225" t="s">
        <v>47</v>
      </c>
      <c r="B17" s="226">
        <v>9</v>
      </c>
      <c r="C17" s="162">
        <v>85</v>
      </c>
      <c r="D17" s="162"/>
      <c r="E17" s="159"/>
      <c r="F17" s="159"/>
      <c r="G17" s="158"/>
      <c r="H17" s="158"/>
      <c r="I17" s="297"/>
      <c r="J17" s="297"/>
      <c r="K17" s="457" t="str">
        <f t="shared" si="4"/>
        <v/>
      </c>
      <c r="L17" s="297"/>
      <c r="M17" s="297"/>
      <c r="N17" s="457" t="str">
        <f t="shared" si="5"/>
        <v/>
      </c>
      <c r="O17" s="297"/>
      <c r="P17" s="297"/>
      <c r="Q17" s="457" t="str">
        <f t="shared" si="6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481"/>
      <c r="AD17" s="482"/>
      <c r="AE17" s="175" t="str">
        <f t="shared" si="8"/>
        <v/>
      </c>
      <c r="AF17" s="158"/>
      <c r="AG17" s="158"/>
      <c r="AH17" s="121"/>
      <c r="AI17" s="158"/>
      <c r="AJ17" s="158"/>
      <c r="AK17" s="305"/>
      <c r="AL17" s="339"/>
      <c r="AM17" s="245"/>
      <c r="AN17" s="245"/>
      <c r="AO17" s="162">
        <v>980</v>
      </c>
      <c r="AP17" s="331" t="str">
        <f t="shared" si="9"/>
        <v/>
      </c>
      <c r="AQ17" s="342"/>
      <c r="AR17" s="342"/>
      <c r="AS17" s="328"/>
      <c r="AT17" s="477">
        <f t="shared" si="0"/>
        <v>3.0152671755725189</v>
      </c>
      <c r="AU17" s="331" t="str">
        <f t="shared" si="10"/>
        <v/>
      </c>
      <c r="AV17" s="477" t="str">
        <f t="shared" si="11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79">
        <v>1</v>
      </c>
      <c r="BS17" s="471">
        <v>46</v>
      </c>
      <c r="BT17" s="469" t="str">
        <f t="shared" si="1"/>
        <v/>
      </c>
      <c r="BU17" s="470">
        <f t="shared" si="2"/>
        <v>0.55294117647058827</v>
      </c>
      <c r="BV17" s="471">
        <v>2</v>
      </c>
      <c r="BW17" s="471">
        <v>750</v>
      </c>
      <c r="BX17" s="469" t="str">
        <f t="shared" si="3"/>
        <v/>
      </c>
      <c r="BY17" s="521">
        <v>11</v>
      </c>
      <c r="BZ17" s="467"/>
      <c r="CA17" s="467"/>
      <c r="CB17" s="522"/>
    </row>
    <row r="18" spans="1:80" s="34" customFormat="1" ht="24.9" customHeight="1" x14ac:dyDescent="0.3">
      <c r="A18" s="225" t="s">
        <v>48</v>
      </c>
      <c r="B18" s="226">
        <v>10</v>
      </c>
      <c r="C18" s="162">
        <v>87</v>
      </c>
      <c r="D18" s="162"/>
      <c r="E18" s="159"/>
      <c r="F18" s="159">
        <v>7.7</v>
      </c>
      <c r="G18" s="158"/>
      <c r="H18" s="158">
        <v>2537</v>
      </c>
      <c r="I18" s="297"/>
      <c r="J18" s="297">
        <v>21</v>
      </c>
      <c r="K18" s="457" t="str">
        <f t="shared" si="4"/>
        <v/>
      </c>
      <c r="L18" s="297"/>
      <c r="M18" s="297">
        <v>6</v>
      </c>
      <c r="N18" s="457" t="str">
        <f t="shared" si="5"/>
        <v/>
      </c>
      <c r="O18" s="297"/>
      <c r="P18" s="297">
        <v>67</v>
      </c>
      <c r="Q18" s="457" t="str">
        <f t="shared" si="6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481"/>
      <c r="AD18" s="482"/>
      <c r="AE18" s="175" t="str">
        <f t="shared" si="8"/>
        <v/>
      </c>
      <c r="AF18" s="158"/>
      <c r="AG18" s="158"/>
      <c r="AH18" s="121" t="s">
        <v>248</v>
      </c>
      <c r="AI18" s="158" t="s">
        <v>251</v>
      </c>
      <c r="AJ18" s="158" t="s">
        <v>250</v>
      </c>
      <c r="AK18" s="305" t="s">
        <v>250</v>
      </c>
      <c r="AL18" s="339"/>
      <c r="AM18" s="245"/>
      <c r="AN18" s="245"/>
      <c r="AO18" s="162">
        <v>980</v>
      </c>
      <c r="AP18" s="331" t="str">
        <f t="shared" si="9"/>
        <v/>
      </c>
      <c r="AQ18" s="342"/>
      <c r="AR18" s="342"/>
      <c r="AS18" s="328"/>
      <c r="AT18" s="477">
        <f t="shared" si="0"/>
        <v>3.0384615384615383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79">
        <v>2</v>
      </c>
      <c r="BS18" s="471">
        <v>43</v>
      </c>
      <c r="BT18" s="469" t="str">
        <f t="shared" si="1"/>
        <v/>
      </c>
      <c r="BU18" s="470">
        <f t="shared" si="2"/>
        <v>0.51724137931034486</v>
      </c>
      <c r="BV18" s="471">
        <v>2</v>
      </c>
      <c r="BW18" s="471">
        <v>700</v>
      </c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49</v>
      </c>
      <c r="B19" s="226">
        <v>11</v>
      </c>
      <c r="C19" s="162">
        <v>84</v>
      </c>
      <c r="D19" s="162"/>
      <c r="E19" s="159">
        <v>7.48</v>
      </c>
      <c r="F19" s="159">
        <v>7.61</v>
      </c>
      <c r="G19" s="158">
        <v>3760</v>
      </c>
      <c r="H19" s="158">
        <v>2520</v>
      </c>
      <c r="I19" s="297">
        <v>559</v>
      </c>
      <c r="J19" s="297">
        <v>26</v>
      </c>
      <c r="K19" s="457">
        <f t="shared" si="4"/>
        <v>95.348837209302332</v>
      </c>
      <c r="L19" s="297"/>
      <c r="M19" s="297"/>
      <c r="N19" s="457" t="str">
        <f t="shared" si="5"/>
        <v/>
      </c>
      <c r="O19" s="297">
        <v>1172</v>
      </c>
      <c r="P19" s="297">
        <v>65</v>
      </c>
      <c r="Q19" s="457">
        <f t="shared" si="6"/>
        <v>94.453924914675767</v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481"/>
      <c r="AD19" s="482"/>
      <c r="AE19" s="175" t="str">
        <f t="shared" si="8"/>
        <v/>
      </c>
      <c r="AF19" s="158"/>
      <c r="AG19" s="158"/>
      <c r="AH19" s="121" t="s">
        <v>248</v>
      </c>
      <c r="AI19" s="158" t="s">
        <v>249</v>
      </c>
      <c r="AJ19" s="158" t="s">
        <v>250</v>
      </c>
      <c r="AK19" s="305" t="s">
        <v>250</v>
      </c>
      <c r="AL19" s="339"/>
      <c r="AM19" s="245"/>
      <c r="AN19" s="245"/>
      <c r="AO19" s="162">
        <v>990</v>
      </c>
      <c r="AP19" s="331" t="str">
        <f t="shared" si="9"/>
        <v/>
      </c>
      <c r="AQ19" s="342"/>
      <c r="AR19" s="342"/>
      <c r="AS19" s="328"/>
      <c r="AT19" s="477">
        <f t="shared" si="0"/>
        <v>3.0384615384615383</v>
      </c>
      <c r="AU19" s="331" t="str">
        <f t="shared" si="10"/>
        <v/>
      </c>
      <c r="AV19" s="477" t="str">
        <f t="shared" si="11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79">
        <v>2</v>
      </c>
      <c r="BS19" s="534">
        <v>46</v>
      </c>
      <c r="BT19" s="469" t="str">
        <f t="shared" si="1"/>
        <v/>
      </c>
      <c r="BU19" s="470">
        <f t="shared" si="2"/>
        <v>0.5714285714285714</v>
      </c>
      <c r="BV19" s="471">
        <v>2</v>
      </c>
      <c r="BW19" s="471">
        <v>980</v>
      </c>
      <c r="BX19" s="469" t="str">
        <f t="shared" si="3"/>
        <v/>
      </c>
      <c r="BY19" s="521"/>
      <c r="BZ19" s="467"/>
      <c r="CA19" s="467"/>
      <c r="CB19" s="522"/>
    </row>
    <row r="20" spans="1:80" s="34" customFormat="1" ht="24.9" customHeight="1" x14ac:dyDescent="0.3">
      <c r="A20" s="225" t="s">
        <v>50</v>
      </c>
      <c r="B20" s="226">
        <v>12</v>
      </c>
      <c r="C20" s="162">
        <v>105.33333333333333</v>
      </c>
      <c r="D20" s="162"/>
      <c r="E20" s="159"/>
      <c r="F20" s="159"/>
      <c r="G20" s="158"/>
      <c r="H20" s="158"/>
      <c r="I20" s="297"/>
      <c r="J20" s="297"/>
      <c r="K20" s="457" t="str">
        <f t="shared" si="4"/>
        <v/>
      </c>
      <c r="L20" s="297"/>
      <c r="M20" s="297"/>
      <c r="N20" s="457" t="str">
        <f t="shared" si="5"/>
        <v/>
      </c>
      <c r="O20" s="297"/>
      <c r="P20" s="297"/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481"/>
      <c r="AD20" s="482"/>
      <c r="AE20" s="175" t="str">
        <f t="shared" si="8"/>
        <v/>
      </c>
      <c r="AF20" s="158"/>
      <c r="AG20" s="158"/>
      <c r="AH20" s="121"/>
      <c r="AI20" s="158"/>
      <c r="AJ20" s="158"/>
      <c r="AK20" s="305"/>
      <c r="AL20" s="339"/>
      <c r="AM20" s="245"/>
      <c r="AN20" s="245"/>
      <c r="AO20" s="162">
        <v>990</v>
      </c>
      <c r="AP20" s="331" t="str">
        <f t="shared" si="9"/>
        <v/>
      </c>
      <c r="AQ20" s="342"/>
      <c r="AR20" s="342"/>
      <c r="AS20" s="328"/>
      <c r="AT20" s="477">
        <f t="shared" si="0"/>
        <v>1.6232876712328768</v>
      </c>
      <c r="AU20" s="331" t="str">
        <f t="shared" si="10"/>
        <v/>
      </c>
      <c r="AV20" s="477" t="str">
        <f t="shared" si="11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79">
        <v>5</v>
      </c>
      <c r="BS20" s="534">
        <v>138</v>
      </c>
      <c r="BT20" s="469" t="str">
        <f t="shared" si="1"/>
        <v/>
      </c>
      <c r="BU20" s="470">
        <f t="shared" si="2"/>
        <v>1.3575949367088609</v>
      </c>
      <c r="BV20" s="471">
        <v>2</v>
      </c>
      <c r="BW20" s="471">
        <v>980</v>
      </c>
      <c r="BX20" s="469" t="str">
        <f t="shared" si="3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51</v>
      </c>
      <c r="B21" s="226">
        <v>13</v>
      </c>
      <c r="C21" s="162">
        <v>105.33333333333333</v>
      </c>
      <c r="D21" s="162"/>
      <c r="E21" s="159"/>
      <c r="F21" s="159"/>
      <c r="G21" s="158"/>
      <c r="H21" s="158"/>
      <c r="I21" s="297"/>
      <c r="J21" s="297"/>
      <c r="K21" s="457" t="str">
        <f t="shared" si="4"/>
        <v/>
      </c>
      <c r="L21" s="297"/>
      <c r="M21" s="297"/>
      <c r="N21" s="457" t="str">
        <f t="shared" si="5"/>
        <v/>
      </c>
      <c r="O21" s="297"/>
      <c r="P21" s="297"/>
      <c r="Q21" s="457" t="str">
        <f t="shared" si="6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481"/>
      <c r="AD21" s="482"/>
      <c r="AE21" s="175" t="str">
        <f t="shared" si="8"/>
        <v/>
      </c>
      <c r="AF21" s="158"/>
      <c r="AG21" s="158"/>
      <c r="AH21" s="121"/>
      <c r="AI21" s="158"/>
      <c r="AJ21" s="158"/>
      <c r="AK21" s="305"/>
      <c r="AL21" s="339"/>
      <c r="AM21" s="245"/>
      <c r="AN21" s="245"/>
      <c r="AO21" s="162"/>
      <c r="AP21" s="331" t="str">
        <f t="shared" si="9"/>
        <v/>
      </c>
      <c r="AQ21" s="342"/>
      <c r="AR21" s="342"/>
      <c r="AS21" s="328"/>
      <c r="AT21" s="477">
        <f t="shared" si="0"/>
        <v>3.75</v>
      </c>
      <c r="AU21" s="331" t="str">
        <f t="shared" si="10"/>
        <v/>
      </c>
      <c r="AV21" s="477" t="str">
        <f t="shared" si="11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79"/>
      <c r="BS21" s="534"/>
      <c r="BT21" s="469" t="str">
        <f t="shared" si="1"/>
        <v/>
      </c>
      <c r="BU21" s="470">
        <f t="shared" si="2"/>
        <v>0</v>
      </c>
      <c r="BV21" s="471"/>
      <c r="BW21" s="471"/>
      <c r="BX21" s="469" t="str">
        <f t="shared" si="3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52</v>
      </c>
      <c r="B22" s="226">
        <v>14</v>
      </c>
      <c r="C22" s="162">
        <v>105.33333333333333</v>
      </c>
      <c r="D22" s="162"/>
      <c r="E22" s="159"/>
      <c r="F22" s="159"/>
      <c r="G22" s="158"/>
      <c r="H22" s="158"/>
      <c r="I22" s="297"/>
      <c r="J22" s="297"/>
      <c r="K22" s="457" t="str">
        <f t="shared" si="4"/>
        <v/>
      </c>
      <c r="L22" s="297"/>
      <c r="M22" s="297"/>
      <c r="N22" s="457" t="str">
        <f t="shared" si="5"/>
        <v/>
      </c>
      <c r="O22" s="297"/>
      <c r="P22" s="297"/>
      <c r="Q22" s="457" t="str">
        <f t="shared" si="6"/>
        <v/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481"/>
      <c r="AD22" s="482"/>
      <c r="AE22" s="175" t="str">
        <f t="shared" si="8"/>
        <v/>
      </c>
      <c r="AF22" s="158"/>
      <c r="AG22" s="158"/>
      <c r="AH22" s="121"/>
      <c r="AI22" s="158"/>
      <c r="AJ22" s="158"/>
      <c r="AK22" s="305"/>
      <c r="AL22" s="339"/>
      <c r="AM22" s="245"/>
      <c r="AN22" s="245"/>
      <c r="AO22" s="162"/>
      <c r="AP22" s="331" t="str">
        <f t="shared" si="9"/>
        <v/>
      </c>
      <c r="AQ22" s="342"/>
      <c r="AR22" s="342"/>
      <c r="AS22" s="328"/>
      <c r="AT22" s="477">
        <f t="shared" si="0"/>
        <v>3.75</v>
      </c>
      <c r="AU22" s="331" t="str">
        <f t="shared" si="10"/>
        <v/>
      </c>
      <c r="AV22" s="477" t="str">
        <f t="shared" si="11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79"/>
      <c r="BS22" s="534"/>
      <c r="BT22" s="469" t="str">
        <f t="shared" si="1"/>
        <v/>
      </c>
      <c r="BU22" s="470">
        <f t="shared" si="2"/>
        <v>0</v>
      </c>
      <c r="BV22" s="471"/>
      <c r="BW22" s="471"/>
      <c r="BX22" s="469" t="str">
        <f t="shared" si="3"/>
        <v/>
      </c>
      <c r="BY22" s="521"/>
      <c r="BZ22" s="467"/>
      <c r="CA22" s="467"/>
      <c r="CB22" s="522"/>
    </row>
    <row r="23" spans="1:80" s="34" customFormat="1" ht="24.9" customHeight="1" x14ac:dyDescent="0.3">
      <c r="A23" s="225" t="s">
        <v>53</v>
      </c>
      <c r="B23" s="226">
        <v>15</v>
      </c>
      <c r="C23" s="162">
        <v>91</v>
      </c>
      <c r="D23" s="162"/>
      <c r="E23" s="159">
        <v>8.07</v>
      </c>
      <c r="F23" s="159">
        <v>7.59</v>
      </c>
      <c r="G23" s="158">
        <v>3200</v>
      </c>
      <c r="H23" s="158">
        <v>2770</v>
      </c>
      <c r="I23" s="297">
        <v>550</v>
      </c>
      <c r="J23" s="297">
        <v>33</v>
      </c>
      <c r="K23" s="457">
        <f t="shared" si="4"/>
        <v>94</v>
      </c>
      <c r="L23" s="297">
        <v>715</v>
      </c>
      <c r="M23" s="297">
        <v>15</v>
      </c>
      <c r="N23" s="457">
        <f t="shared" si="5"/>
        <v>97.902097902097907</v>
      </c>
      <c r="O23" s="297">
        <v>1190</v>
      </c>
      <c r="P23" s="297">
        <v>77</v>
      </c>
      <c r="Q23" s="457">
        <f t="shared" si="6"/>
        <v>93.529411764705884</v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481"/>
      <c r="AD23" s="482"/>
      <c r="AE23" s="175" t="str">
        <f t="shared" si="8"/>
        <v/>
      </c>
      <c r="AF23" s="158"/>
      <c r="AG23" s="158"/>
      <c r="AH23" s="121" t="s">
        <v>248</v>
      </c>
      <c r="AI23" s="158" t="s">
        <v>249</v>
      </c>
      <c r="AJ23" s="158" t="s">
        <v>250</v>
      </c>
      <c r="AK23" s="305" t="s">
        <v>250</v>
      </c>
      <c r="AL23" s="339"/>
      <c r="AM23" s="245"/>
      <c r="AN23" s="245"/>
      <c r="AO23" s="162">
        <v>980</v>
      </c>
      <c r="AP23" s="331">
        <f t="shared" si="9"/>
        <v>224.77064220183487</v>
      </c>
      <c r="AQ23" s="342">
        <v>4360</v>
      </c>
      <c r="AR23" s="342">
        <v>14267</v>
      </c>
      <c r="AS23" s="328">
        <v>88.74</v>
      </c>
      <c r="AT23" s="477">
        <f t="shared" si="0"/>
        <v>2.8014184397163122</v>
      </c>
      <c r="AU23" s="331">
        <f t="shared" si="10"/>
        <v>573.49317349317346</v>
      </c>
      <c r="AV23" s="477">
        <f t="shared" si="11"/>
        <v>0.16399082568807338</v>
      </c>
      <c r="AW23" s="312"/>
      <c r="AX23" s="164"/>
      <c r="AY23" s="313"/>
      <c r="AZ23" s="355"/>
      <c r="BA23" s="356"/>
      <c r="BB23" s="356">
        <v>1.65</v>
      </c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79">
        <v>0</v>
      </c>
      <c r="BS23" s="534">
        <v>50</v>
      </c>
      <c r="BT23" s="469">
        <f t="shared" si="1"/>
        <v>12295.199999999999</v>
      </c>
      <c r="BU23" s="470">
        <f t="shared" si="2"/>
        <v>0.5494505494505495</v>
      </c>
      <c r="BV23" s="471">
        <v>2</v>
      </c>
      <c r="BW23" s="471">
        <v>950</v>
      </c>
      <c r="BX23" s="469">
        <f t="shared" si="3"/>
        <v>435.77981651376149</v>
      </c>
      <c r="BY23" s="521"/>
      <c r="BZ23" s="467"/>
      <c r="CA23" s="467">
        <v>1.65</v>
      </c>
      <c r="CB23" s="522"/>
    </row>
    <row r="24" spans="1:80" s="34" customFormat="1" ht="24.9" customHeight="1" x14ac:dyDescent="0.3">
      <c r="A24" s="225" t="s">
        <v>47</v>
      </c>
      <c r="B24" s="226">
        <v>16</v>
      </c>
      <c r="C24" s="162">
        <v>84</v>
      </c>
      <c r="D24" s="162"/>
      <c r="E24" s="159"/>
      <c r="F24" s="159"/>
      <c r="G24" s="158"/>
      <c r="H24" s="158"/>
      <c r="I24" s="297"/>
      <c r="J24" s="297"/>
      <c r="K24" s="457" t="str">
        <f t="shared" si="4"/>
        <v/>
      </c>
      <c r="L24" s="297"/>
      <c r="M24" s="297"/>
      <c r="N24" s="457" t="str">
        <f t="shared" si="5"/>
        <v/>
      </c>
      <c r="O24" s="297"/>
      <c r="P24" s="297"/>
      <c r="Q24" s="457" t="str">
        <f t="shared" si="6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481"/>
      <c r="AD24" s="482"/>
      <c r="AE24" s="175" t="str">
        <f t="shared" si="8"/>
        <v/>
      </c>
      <c r="AF24" s="158"/>
      <c r="AG24" s="158"/>
      <c r="AH24" s="121"/>
      <c r="AI24" s="158"/>
      <c r="AJ24" s="158"/>
      <c r="AK24" s="305"/>
      <c r="AL24" s="339"/>
      <c r="AM24" s="245"/>
      <c r="AN24" s="245"/>
      <c r="AO24" s="162">
        <v>990</v>
      </c>
      <c r="AP24" s="331" t="str">
        <f t="shared" si="9"/>
        <v/>
      </c>
      <c r="AQ24" s="342"/>
      <c r="AR24" s="342"/>
      <c r="AS24" s="328"/>
      <c r="AT24" s="477">
        <f t="shared" si="0"/>
        <v>3.0152671755725189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79">
        <v>1</v>
      </c>
      <c r="BS24" s="471">
        <v>47</v>
      </c>
      <c r="BT24" s="469" t="str">
        <f t="shared" si="1"/>
        <v/>
      </c>
      <c r="BU24" s="470">
        <f t="shared" si="2"/>
        <v>0.5714285714285714</v>
      </c>
      <c r="BV24" s="471">
        <v>2</v>
      </c>
      <c r="BW24" s="471">
        <v>970</v>
      </c>
      <c r="BX24" s="469" t="str">
        <f t="shared" si="3"/>
        <v/>
      </c>
      <c r="BY24" s="521">
        <v>11</v>
      </c>
      <c r="BZ24" s="467"/>
      <c r="CA24" s="467"/>
      <c r="CB24" s="522"/>
    </row>
    <row r="25" spans="1:80" s="34" customFormat="1" ht="24.9" customHeight="1" x14ac:dyDescent="0.3">
      <c r="A25" s="225" t="s">
        <v>48</v>
      </c>
      <c r="B25" s="226">
        <v>17</v>
      </c>
      <c r="C25" s="162">
        <v>78</v>
      </c>
      <c r="D25" s="162"/>
      <c r="E25" s="159"/>
      <c r="F25" s="159">
        <v>7.5</v>
      </c>
      <c r="G25" s="158"/>
      <c r="H25" s="158">
        <v>2455</v>
      </c>
      <c r="I25" s="297"/>
      <c r="J25" s="297">
        <v>10</v>
      </c>
      <c r="K25" s="457" t="str">
        <f t="shared" si="4"/>
        <v/>
      </c>
      <c r="L25" s="297"/>
      <c r="M25" s="297">
        <v>12</v>
      </c>
      <c r="N25" s="457" t="str">
        <f t="shared" si="5"/>
        <v/>
      </c>
      <c r="O25" s="297"/>
      <c r="P25" s="297">
        <v>61</v>
      </c>
      <c r="Q25" s="457" t="str">
        <f t="shared" si="6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481"/>
      <c r="AD25" s="482"/>
      <c r="AE25" s="175" t="str">
        <f t="shared" si="8"/>
        <v/>
      </c>
      <c r="AF25" s="158"/>
      <c r="AG25" s="158"/>
      <c r="AH25" s="121" t="s">
        <v>248</v>
      </c>
      <c r="AI25" s="158" t="s">
        <v>251</v>
      </c>
      <c r="AJ25" s="158" t="s">
        <v>250</v>
      </c>
      <c r="AK25" s="305" t="s">
        <v>250</v>
      </c>
      <c r="AL25" s="339"/>
      <c r="AM25" s="245"/>
      <c r="AN25" s="245"/>
      <c r="AO25" s="162">
        <v>990</v>
      </c>
      <c r="AP25" s="331" t="str">
        <f t="shared" si="9"/>
        <v/>
      </c>
      <c r="AQ25" s="342"/>
      <c r="AR25" s="342"/>
      <c r="AS25" s="328"/>
      <c r="AT25" s="477">
        <f t="shared" si="0"/>
        <v>3.1102362204724407</v>
      </c>
      <c r="AU25" s="331" t="str">
        <f t="shared" si="10"/>
        <v/>
      </c>
      <c r="AV25" s="477" t="str">
        <f t="shared" si="11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79">
        <v>3</v>
      </c>
      <c r="BS25" s="471">
        <v>49</v>
      </c>
      <c r="BT25" s="469" t="str">
        <f t="shared" si="1"/>
        <v/>
      </c>
      <c r="BU25" s="470">
        <f t="shared" si="2"/>
        <v>0.66666666666666663</v>
      </c>
      <c r="BV25" s="471"/>
      <c r="BW25" s="471"/>
      <c r="BX25" s="469" t="str">
        <f t="shared" si="3"/>
        <v/>
      </c>
      <c r="BY25" s="521"/>
      <c r="BZ25" s="467"/>
      <c r="CA25" s="467"/>
      <c r="CB25" s="522"/>
    </row>
    <row r="26" spans="1:80" s="34" customFormat="1" ht="24.9" customHeight="1" x14ac:dyDescent="0.3">
      <c r="A26" s="225" t="s">
        <v>49</v>
      </c>
      <c r="B26" s="226">
        <v>18</v>
      </c>
      <c r="C26" s="162">
        <v>80</v>
      </c>
      <c r="D26" s="162"/>
      <c r="E26" s="159">
        <v>7.94</v>
      </c>
      <c r="F26" s="159">
        <v>7.55</v>
      </c>
      <c r="G26" s="158">
        <v>3270</v>
      </c>
      <c r="H26" s="158">
        <v>2470</v>
      </c>
      <c r="I26" s="297">
        <v>548</v>
      </c>
      <c r="J26" s="297">
        <v>15</v>
      </c>
      <c r="K26" s="457">
        <f t="shared" si="4"/>
        <v>97.262773722627742</v>
      </c>
      <c r="L26" s="297"/>
      <c r="M26" s="297"/>
      <c r="N26" s="457" t="str">
        <f t="shared" si="5"/>
        <v/>
      </c>
      <c r="O26" s="297">
        <v>1093</v>
      </c>
      <c r="P26" s="297">
        <v>71</v>
      </c>
      <c r="Q26" s="457">
        <f t="shared" si="6"/>
        <v>93.504117108874652</v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481"/>
      <c r="AD26" s="482"/>
      <c r="AE26" s="175" t="str">
        <f t="shared" si="8"/>
        <v/>
      </c>
      <c r="AF26" s="158"/>
      <c r="AG26" s="158"/>
      <c r="AH26" s="121" t="s">
        <v>248</v>
      </c>
      <c r="AI26" s="158" t="s">
        <v>249</v>
      </c>
      <c r="AJ26" s="158" t="s">
        <v>250</v>
      </c>
      <c r="AK26" s="305" t="s">
        <v>250</v>
      </c>
      <c r="AL26" s="339"/>
      <c r="AM26" s="245"/>
      <c r="AN26" s="245"/>
      <c r="AO26" s="162">
        <v>980</v>
      </c>
      <c r="AP26" s="331" t="str">
        <f t="shared" si="9"/>
        <v/>
      </c>
      <c r="AQ26" s="342"/>
      <c r="AR26" s="342"/>
      <c r="AS26" s="328"/>
      <c r="AT26" s="477">
        <f t="shared" si="0"/>
        <v>3.1349206349206349</v>
      </c>
      <c r="AU26" s="331" t="str">
        <f t="shared" si="10"/>
        <v/>
      </c>
      <c r="AV26" s="477" t="str">
        <f t="shared" si="11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79">
        <v>2</v>
      </c>
      <c r="BS26" s="471">
        <v>46</v>
      </c>
      <c r="BT26" s="469" t="str">
        <f t="shared" si="1"/>
        <v/>
      </c>
      <c r="BU26" s="470">
        <f t="shared" si="2"/>
        <v>0.6</v>
      </c>
      <c r="BV26" s="471">
        <v>2</v>
      </c>
      <c r="BW26" s="471">
        <v>740</v>
      </c>
      <c r="BX26" s="469" t="str">
        <f t="shared" si="3"/>
        <v/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50</v>
      </c>
      <c r="B27" s="226">
        <v>19</v>
      </c>
      <c r="C27" s="162">
        <v>105.66666666666667</v>
      </c>
      <c r="D27" s="162"/>
      <c r="E27" s="159"/>
      <c r="F27" s="159"/>
      <c r="G27" s="158"/>
      <c r="H27" s="158"/>
      <c r="I27" s="297"/>
      <c r="J27" s="297"/>
      <c r="K27" s="457" t="str">
        <f t="shared" si="4"/>
        <v/>
      </c>
      <c r="L27" s="297"/>
      <c r="M27" s="297"/>
      <c r="N27" s="457" t="str">
        <f t="shared" si="5"/>
        <v/>
      </c>
      <c r="O27" s="297"/>
      <c r="P27" s="297"/>
      <c r="Q27" s="457" t="str">
        <f t="shared" si="6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481"/>
      <c r="AD27" s="482"/>
      <c r="AE27" s="175" t="str">
        <f t="shared" si="8"/>
        <v/>
      </c>
      <c r="AF27" s="158"/>
      <c r="AG27" s="158"/>
      <c r="AH27" s="121"/>
      <c r="AI27" s="158"/>
      <c r="AJ27" s="158"/>
      <c r="AK27" s="305"/>
      <c r="AL27" s="339"/>
      <c r="AM27" s="245"/>
      <c r="AN27" s="245"/>
      <c r="AO27" s="162">
        <v>980</v>
      </c>
      <c r="AP27" s="331" t="str">
        <f t="shared" si="9"/>
        <v/>
      </c>
      <c r="AQ27" s="342"/>
      <c r="AR27" s="342"/>
      <c r="AS27" s="328"/>
      <c r="AT27" s="477">
        <f t="shared" si="0"/>
        <v>1.5884718498659516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79">
        <v>4</v>
      </c>
      <c r="BS27" s="471">
        <v>143</v>
      </c>
      <c r="BT27" s="469" t="str">
        <f t="shared" si="1"/>
        <v/>
      </c>
      <c r="BU27" s="470">
        <f t="shared" si="2"/>
        <v>1.3911671924290221</v>
      </c>
      <c r="BV27" s="471">
        <v>2</v>
      </c>
      <c r="BW27" s="471">
        <v>700</v>
      </c>
      <c r="BX27" s="469" t="str">
        <f t="shared" si="3"/>
        <v/>
      </c>
      <c r="BY27" s="521"/>
      <c r="BZ27" s="467"/>
      <c r="CA27" s="467"/>
      <c r="CB27" s="522"/>
    </row>
    <row r="28" spans="1:80" s="34" customFormat="1" ht="24.9" customHeight="1" x14ac:dyDescent="0.3">
      <c r="A28" s="225" t="s">
        <v>51</v>
      </c>
      <c r="B28" s="226">
        <v>20</v>
      </c>
      <c r="C28" s="162">
        <v>105.66666666666667</v>
      </c>
      <c r="D28" s="162"/>
      <c r="E28" s="159"/>
      <c r="F28" s="159"/>
      <c r="G28" s="158"/>
      <c r="H28" s="158"/>
      <c r="I28" s="297"/>
      <c r="J28" s="297"/>
      <c r="K28" s="457" t="str">
        <f t="shared" si="4"/>
        <v/>
      </c>
      <c r="L28" s="297"/>
      <c r="M28" s="297"/>
      <c r="N28" s="457" t="str">
        <f t="shared" si="5"/>
        <v/>
      </c>
      <c r="O28" s="297"/>
      <c r="P28" s="297"/>
      <c r="Q28" s="457" t="str">
        <f t="shared" si="6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481"/>
      <c r="AD28" s="482"/>
      <c r="AE28" s="175" t="str">
        <f t="shared" si="8"/>
        <v/>
      </c>
      <c r="AF28" s="158"/>
      <c r="AG28" s="158"/>
      <c r="AH28" s="121"/>
      <c r="AI28" s="158"/>
      <c r="AJ28" s="158"/>
      <c r="AK28" s="305"/>
      <c r="AL28" s="339"/>
      <c r="AM28" s="245"/>
      <c r="AN28" s="245"/>
      <c r="AO28" s="162"/>
      <c r="AP28" s="331" t="str">
        <f t="shared" si="9"/>
        <v/>
      </c>
      <c r="AQ28" s="342"/>
      <c r="AR28" s="342"/>
      <c r="AS28" s="328"/>
      <c r="AT28" s="477">
        <f t="shared" si="0"/>
        <v>3.7381703470031544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79"/>
      <c r="BS28" s="471"/>
      <c r="BT28" s="469" t="str">
        <f t="shared" si="1"/>
        <v/>
      </c>
      <c r="BU28" s="470">
        <f t="shared" si="2"/>
        <v>0</v>
      </c>
      <c r="BV28" s="471"/>
      <c r="BW28" s="471"/>
      <c r="BX28" s="469" t="str">
        <f t="shared" si="3"/>
        <v/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52</v>
      </c>
      <c r="B29" s="226">
        <v>21</v>
      </c>
      <c r="C29" s="162">
        <v>105.66666666666667</v>
      </c>
      <c r="D29" s="162"/>
      <c r="E29" s="159"/>
      <c r="F29" s="159"/>
      <c r="G29" s="158"/>
      <c r="H29" s="158"/>
      <c r="I29" s="297"/>
      <c r="J29" s="297"/>
      <c r="K29" s="457" t="str">
        <f t="shared" si="4"/>
        <v/>
      </c>
      <c r="L29" s="297"/>
      <c r="M29" s="297"/>
      <c r="N29" s="457" t="str">
        <f t="shared" si="5"/>
        <v/>
      </c>
      <c r="O29" s="297"/>
      <c r="P29" s="297"/>
      <c r="Q29" s="457" t="str">
        <f t="shared" si="6"/>
        <v/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481"/>
      <c r="AD29" s="482"/>
      <c r="AE29" s="175" t="str">
        <f t="shared" si="8"/>
        <v/>
      </c>
      <c r="AF29" s="158"/>
      <c r="AG29" s="158"/>
      <c r="AH29" s="121"/>
      <c r="AI29" s="158"/>
      <c r="AJ29" s="158"/>
      <c r="AK29" s="305"/>
      <c r="AL29" s="339"/>
      <c r="AM29" s="245"/>
      <c r="AN29" s="245"/>
      <c r="AO29" s="162"/>
      <c r="AP29" s="331" t="str">
        <f t="shared" si="9"/>
        <v/>
      </c>
      <c r="AQ29" s="342"/>
      <c r="AR29" s="342"/>
      <c r="AS29" s="328"/>
      <c r="AT29" s="477">
        <f t="shared" si="0"/>
        <v>3.7381703470031544</v>
      </c>
      <c r="AU29" s="331" t="str">
        <f t="shared" si="10"/>
        <v/>
      </c>
      <c r="AV29" s="477" t="str">
        <f t="shared" si="11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79"/>
      <c r="BS29" s="471"/>
      <c r="BT29" s="469" t="str">
        <f t="shared" si="1"/>
        <v/>
      </c>
      <c r="BU29" s="470">
        <f t="shared" si="2"/>
        <v>0</v>
      </c>
      <c r="BV29" s="471"/>
      <c r="BW29" s="471"/>
      <c r="BX29" s="469" t="str">
        <f t="shared" si="3"/>
        <v/>
      </c>
      <c r="BY29" s="521"/>
      <c r="BZ29" s="467"/>
      <c r="CA29" s="467"/>
      <c r="CB29" s="522"/>
    </row>
    <row r="30" spans="1:80" s="34" customFormat="1" ht="24.9" customHeight="1" x14ac:dyDescent="0.3">
      <c r="A30" s="225" t="s">
        <v>53</v>
      </c>
      <c r="B30" s="226">
        <v>22</v>
      </c>
      <c r="C30" s="162">
        <v>99</v>
      </c>
      <c r="D30" s="162"/>
      <c r="E30" s="159">
        <v>7.69</v>
      </c>
      <c r="F30" s="159">
        <v>7.74</v>
      </c>
      <c r="G30" s="158">
        <v>2740</v>
      </c>
      <c r="H30" s="158">
        <v>1915</v>
      </c>
      <c r="I30" s="297">
        <v>269</v>
      </c>
      <c r="J30" s="297">
        <v>24</v>
      </c>
      <c r="K30" s="457">
        <f t="shared" si="4"/>
        <v>91.078066914498152</v>
      </c>
      <c r="L30" s="297">
        <v>560</v>
      </c>
      <c r="M30" s="297">
        <v>12</v>
      </c>
      <c r="N30" s="457">
        <f t="shared" si="5"/>
        <v>97.857142857142847</v>
      </c>
      <c r="O30" s="297">
        <v>930</v>
      </c>
      <c r="P30" s="297">
        <v>61</v>
      </c>
      <c r="Q30" s="457">
        <f t="shared" si="6"/>
        <v>93.44086021505376</v>
      </c>
      <c r="R30" s="297">
        <v>229.7</v>
      </c>
      <c r="S30" s="297">
        <v>46.3</v>
      </c>
      <c r="T30" s="159">
        <v>119.2</v>
      </c>
      <c r="U30" s="159">
        <v>25.5</v>
      </c>
      <c r="V30" s="159">
        <v>1.3</v>
      </c>
      <c r="W30" s="159">
        <v>1.7</v>
      </c>
      <c r="X30" s="159">
        <v>0</v>
      </c>
      <c r="Y30" s="159">
        <v>0</v>
      </c>
      <c r="Z30" s="331">
        <f t="shared" si="12"/>
        <v>231</v>
      </c>
      <c r="AA30" s="331">
        <f t="shared" si="12"/>
        <v>48</v>
      </c>
      <c r="AB30" s="330">
        <f t="shared" si="7"/>
        <v>79.220779220779221</v>
      </c>
      <c r="AC30" s="481">
        <v>8.4</v>
      </c>
      <c r="AD30" s="482">
        <v>6.3</v>
      </c>
      <c r="AE30" s="175">
        <f t="shared" si="8"/>
        <v>25.000000000000007</v>
      </c>
      <c r="AF30" s="158"/>
      <c r="AG30" s="158"/>
      <c r="AH30" s="121" t="s">
        <v>248</v>
      </c>
      <c r="AI30" s="158" t="s">
        <v>249</v>
      </c>
      <c r="AJ30" s="158" t="s">
        <v>250</v>
      </c>
      <c r="AK30" s="305" t="s">
        <v>250</v>
      </c>
      <c r="AL30" s="339"/>
      <c r="AM30" s="245"/>
      <c r="AN30" s="245"/>
      <c r="AO30" s="162">
        <v>980</v>
      </c>
      <c r="AP30" s="331">
        <f t="shared" si="9"/>
        <v>227.90697674418604</v>
      </c>
      <c r="AQ30" s="342">
        <v>4300</v>
      </c>
      <c r="AR30" s="342">
        <v>14267</v>
      </c>
      <c r="AS30" s="328">
        <v>89.3</v>
      </c>
      <c r="AT30" s="477">
        <f t="shared" si="0"/>
        <v>2.7054794520547945</v>
      </c>
      <c r="AU30" s="331">
        <f t="shared" si="10"/>
        <v>28.573110826996839</v>
      </c>
      <c r="AV30" s="477">
        <f t="shared" si="11"/>
        <v>0.13023255813953488</v>
      </c>
      <c r="AW30" s="312"/>
      <c r="AX30" s="164"/>
      <c r="AY30" s="313"/>
      <c r="AZ30" s="355"/>
      <c r="BA30" s="356"/>
      <c r="BB30" s="356">
        <v>1.1200000000000001</v>
      </c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79">
        <v>4</v>
      </c>
      <c r="BS30" s="471">
        <v>47</v>
      </c>
      <c r="BT30" s="469">
        <f t="shared" si="1"/>
        <v>12647.058823529413</v>
      </c>
      <c r="BU30" s="470">
        <f t="shared" si="2"/>
        <v>0.51515151515151514</v>
      </c>
      <c r="BV30" s="471">
        <v>2</v>
      </c>
      <c r="BW30" s="471">
        <v>980</v>
      </c>
      <c r="BX30" s="469">
        <f t="shared" si="3"/>
        <v>455.81395348837208</v>
      </c>
      <c r="BY30" s="521"/>
      <c r="BZ30" s="467"/>
      <c r="CA30" s="467">
        <v>1.1200000000000001</v>
      </c>
      <c r="CB30" s="522"/>
    </row>
    <row r="31" spans="1:80" s="34" customFormat="1" ht="24.9" customHeight="1" x14ac:dyDescent="0.3">
      <c r="A31" s="225" t="s">
        <v>47</v>
      </c>
      <c r="B31" s="226">
        <v>23</v>
      </c>
      <c r="C31" s="162">
        <v>97</v>
      </c>
      <c r="D31" s="162"/>
      <c r="E31" s="159"/>
      <c r="F31" s="159"/>
      <c r="G31" s="158"/>
      <c r="H31" s="158"/>
      <c r="I31" s="297"/>
      <c r="J31" s="297"/>
      <c r="K31" s="457" t="str">
        <f t="shared" si="4"/>
        <v/>
      </c>
      <c r="L31" s="297"/>
      <c r="M31" s="297"/>
      <c r="N31" s="457" t="str">
        <f t="shared" si="5"/>
        <v/>
      </c>
      <c r="O31" s="297"/>
      <c r="P31" s="297"/>
      <c r="Q31" s="457" t="str">
        <f t="shared" si="6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481"/>
      <c r="AD31" s="482"/>
      <c r="AE31" s="175" t="str">
        <f t="shared" si="8"/>
        <v/>
      </c>
      <c r="AF31" s="158"/>
      <c r="AG31" s="158"/>
      <c r="AH31" s="121"/>
      <c r="AI31" s="158"/>
      <c r="AJ31" s="158"/>
      <c r="AK31" s="305"/>
      <c r="AL31" s="339"/>
      <c r="AM31" s="245"/>
      <c r="AN31" s="245"/>
      <c r="AO31" s="162">
        <v>980</v>
      </c>
      <c r="AP31" s="331" t="str">
        <f t="shared" si="9"/>
        <v/>
      </c>
      <c r="AQ31" s="342"/>
      <c r="AR31" s="342"/>
      <c r="AS31" s="328"/>
      <c r="AT31" s="477">
        <f t="shared" si="0"/>
        <v>2.7241379310344827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79">
        <v>2</v>
      </c>
      <c r="BS31" s="471">
        <v>48</v>
      </c>
      <c r="BT31" s="469" t="str">
        <f t="shared" si="1"/>
        <v/>
      </c>
      <c r="BU31" s="470">
        <f t="shared" si="2"/>
        <v>0.51546391752577314</v>
      </c>
      <c r="BV31" s="471">
        <v>2</v>
      </c>
      <c r="BW31" s="471">
        <v>980</v>
      </c>
      <c r="BX31" s="469" t="str">
        <f t="shared" si="3"/>
        <v/>
      </c>
      <c r="BY31" s="521"/>
      <c r="BZ31" s="467"/>
      <c r="CA31" s="467"/>
      <c r="CB31" s="522"/>
    </row>
    <row r="32" spans="1:80" s="34" customFormat="1" ht="24.9" customHeight="1" x14ac:dyDescent="0.3">
      <c r="A32" s="225" t="s">
        <v>48</v>
      </c>
      <c r="B32" s="226">
        <v>24</v>
      </c>
      <c r="C32" s="162">
        <v>82</v>
      </c>
      <c r="D32" s="162"/>
      <c r="E32" s="159"/>
      <c r="F32" s="159">
        <v>7.7</v>
      </c>
      <c r="G32" s="158"/>
      <c r="H32" s="158">
        <v>2446</v>
      </c>
      <c r="I32" s="297"/>
      <c r="J32" s="297">
        <v>27</v>
      </c>
      <c r="K32" s="457" t="str">
        <f t="shared" si="4"/>
        <v/>
      </c>
      <c r="L32" s="297"/>
      <c r="M32" s="297">
        <v>9</v>
      </c>
      <c r="N32" s="457" t="str">
        <f t="shared" si="5"/>
        <v/>
      </c>
      <c r="O32" s="297"/>
      <c r="P32" s="297">
        <v>56</v>
      </c>
      <c r="Q32" s="457" t="str">
        <f t="shared" si="6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481"/>
      <c r="AD32" s="482"/>
      <c r="AE32" s="175" t="str">
        <f t="shared" si="8"/>
        <v/>
      </c>
      <c r="AF32" s="158"/>
      <c r="AG32" s="158"/>
      <c r="AH32" s="121" t="s">
        <v>248</v>
      </c>
      <c r="AI32" s="158" t="s">
        <v>251</v>
      </c>
      <c r="AJ32" s="158" t="s">
        <v>250</v>
      </c>
      <c r="AK32" s="305" t="s">
        <v>250</v>
      </c>
      <c r="AL32" s="339"/>
      <c r="AM32" s="245"/>
      <c r="AN32" s="245"/>
      <c r="AO32" s="162">
        <v>990</v>
      </c>
      <c r="AP32" s="331" t="str">
        <f t="shared" si="9"/>
        <v/>
      </c>
      <c r="AQ32" s="342"/>
      <c r="AR32" s="342"/>
      <c r="AS32" s="328"/>
      <c r="AT32" s="477">
        <f t="shared" si="0"/>
        <v>3.0152671755725189</v>
      </c>
      <c r="AU32" s="331" t="str">
        <f t="shared" si="10"/>
        <v/>
      </c>
      <c r="AV32" s="477" t="str">
        <f t="shared" si="11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79">
        <v>3</v>
      </c>
      <c r="BS32" s="471">
        <v>49</v>
      </c>
      <c r="BT32" s="469" t="str">
        <f t="shared" si="1"/>
        <v/>
      </c>
      <c r="BU32" s="470">
        <f t="shared" si="2"/>
        <v>0.63414634146341464</v>
      </c>
      <c r="BV32" s="471">
        <v>2</v>
      </c>
      <c r="BW32" s="471">
        <v>850</v>
      </c>
      <c r="BX32" s="469" t="str">
        <f t="shared" si="3"/>
        <v/>
      </c>
      <c r="BY32" s="521">
        <v>14</v>
      </c>
      <c r="BZ32" s="467"/>
      <c r="CA32" s="467"/>
      <c r="CB32" s="522"/>
    </row>
    <row r="33" spans="1:80" s="34" customFormat="1" ht="24.9" customHeight="1" x14ac:dyDescent="0.3">
      <c r="A33" s="225" t="s">
        <v>49</v>
      </c>
      <c r="B33" s="226">
        <v>25</v>
      </c>
      <c r="C33" s="162">
        <v>229</v>
      </c>
      <c r="D33" s="162"/>
      <c r="E33" s="159">
        <v>7.74</v>
      </c>
      <c r="F33" s="159">
        <v>7.72</v>
      </c>
      <c r="G33" s="158">
        <v>2830</v>
      </c>
      <c r="H33" s="158">
        <v>2330</v>
      </c>
      <c r="I33" s="297">
        <v>309</v>
      </c>
      <c r="J33" s="297">
        <v>31</v>
      </c>
      <c r="K33" s="457">
        <f t="shared" si="4"/>
        <v>89.967637540453069</v>
      </c>
      <c r="L33" s="297"/>
      <c r="M33" s="297"/>
      <c r="N33" s="457" t="str">
        <f t="shared" si="5"/>
        <v/>
      </c>
      <c r="O33" s="297">
        <v>1049</v>
      </c>
      <c r="P33" s="297">
        <v>59</v>
      </c>
      <c r="Q33" s="457">
        <f t="shared" si="6"/>
        <v>94.375595805529073</v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481"/>
      <c r="AD33" s="482"/>
      <c r="AE33" s="175" t="str">
        <f t="shared" si="8"/>
        <v/>
      </c>
      <c r="AF33" s="158"/>
      <c r="AG33" s="158"/>
      <c r="AH33" s="121" t="s">
        <v>248</v>
      </c>
      <c r="AI33" s="158" t="s">
        <v>249</v>
      </c>
      <c r="AJ33" s="158" t="s">
        <v>250</v>
      </c>
      <c r="AK33" s="305" t="s">
        <v>250</v>
      </c>
      <c r="AL33" s="339"/>
      <c r="AM33" s="245"/>
      <c r="AN33" s="245"/>
      <c r="AO33" s="162">
        <v>980</v>
      </c>
      <c r="AP33" s="331" t="str">
        <f t="shared" si="9"/>
        <v/>
      </c>
      <c r="AQ33" s="342"/>
      <c r="AR33" s="342"/>
      <c r="AS33" s="328"/>
      <c r="AT33" s="477">
        <f t="shared" si="0"/>
        <v>1.4522058823529411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79">
        <v>2</v>
      </c>
      <c r="BS33" s="471">
        <v>43</v>
      </c>
      <c r="BT33" s="469" t="str">
        <f t="shared" si="1"/>
        <v/>
      </c>
      <c r="BU33" s="470">
        <f t="shared" si="2"/>
        <v>0.1965065502183406</v>
      </c>
      <c r="BV33" s="471">
        <v>2</v>
      </c>
      <c r="BW33" s="471">
        <v>980</v>
      </c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50</v>
      </c>
      <c r="B34" s="226">
        <v>26</v>
      </c>
      <c r="C34" s="162">
        <v>97.666666666666671</v>
      </c>
      <c r="D34" s="162"/>
      <c r="E34" s="159"/>
      <c r="F34" s="159"/>
      <c r="G34" s="158"/>
      <c r="H34" s="158"/>
      <c r="I34" s="297"/>
      <c r="J34" s="297"/>
      <c r="K34" s="457" t="str">
        <f t="shared" si="4"/>
        <v/>
      </c>
      <c r="L34" s="297"/>
      <c r="M34" s="297"/>
      <c r="N34" s="457" t="str">
        <f t="shared" si="5"/>
        <v/>
      </c>
      <c r="O34" s="297"/>
      <c r="P34" s="297"/>
      <c r="Q34" s="457" t="str">
        <f t="shared" si="6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481"/>
      <c r="AD34" s="482"/>
      <c r="AE34" s="175" t="str">
        <f t="shared" si="8"/>
        <v/>
      </c>
      <c r="AF34" s="158"/>
      <c r="AG34" s="158"/>
      <c r="AH34" s="121"/>
      <c r="AI34" s="158"/>
      <c r="AJ34" s="158"/>
      <c r="AK34" s="305"/>
      <c r="AL34" s="339"/>
      <c r="AM34" s="245"/>
      <c r="AN34" s="245"/>
      <c r="AO34" s="162">
        <v>900</v>
      </c>
      <c r="AP34" s="331" t="str">
        <f t="shared" si="9"/>
        <v/>
      </c>
      <c r="AQ34" s="342"/>
      <c r="AR34" s="342"/>
      <c r="AS34" s="328"/>
      <c r="AT34" s="477">
        <f t="shared" si="0"/>
        <v>1.7050359712230214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79">
        <v>11</v>
      </c>
      <c r="BS34" s="471">
        <v>134</v>
      </c>
      <c r="BT34" s="469" t="str">
        <f t="shared" si="1"/>
        <v/>
      </c>
      <c r="BU34" s="470">
        <f t="shared" si="2"/>
        <v>1.4846416382252559</v>
      </c>
      <c r="BV34" s="471">
        <v>2</v>
      </c>
      <c r="BW34" s="471">
        <v>450</v>
      </c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51</v>
      </c>
      <c r="B35" s="226">
        <v>27</v>
      </c>
      <c r="C35" s="162">
        <v>97.666666666666671</v>
      </c>
      <c r="D35" s="162"/>
      <c r="E35" s="159"/>
      <c r="F35" s="159"/>
      <c r="G35" s="158"/>
      <c r="H35" s="158"/>
      <c r="I35" s="297"/>
      <c r="J35" s="297"/>
      <c r="K35" s="457" t="str">
        <f t="shared" si="4"/>
        <v/>
      </c>
      <c r="L35" s="297"/>
      <c r="M35" s="297"/>
      <c r="N35" s="457" t="str">
        <f t="shared" si="5"/>
        <v/>
      </c>
      <c r="O35" s="297"/>
      <c r="P35" s="297"/>
      <c r="Q35" s="457" t="str">
        <f t="shared" si="6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/>
      <c r="AI35" s="158"/>
      <c r="AJ35" s="158"/>
      <c r="AK35" s="305"/>
      <c r="AL35" s="339"/>
      <c r="AM35" s="245"/>
      <c r="AN35" s="245"/>
      <c r="AO35" s="162"/>
      <c r="AP35" s="331" t="str">
        <f t="shared" si="9"/>
        <v/>
      </c>
      <c r="AQ35" s="342"/>
      <c r="AR35" s="342"/>
      <c r="AS35" s="328"/>
      <c r="AT35" s="477">
        <f t="shared" si="0"/>
        <v>4.0443686006825939</v>
      </c>
      <c r="AU35" s="331" t="str">
        <f t="shared" si="10"/>
        <v/>
      </c>
      <c r="AV35" s="477" t="str">
        <f t="shared" si="11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79"/>
      <c r="BS35" s="534"/>
      <c r="BT35" s="469" t="str">
        <f t="shared" si="1"/>
        <v/>
      </c>
      <c r="BU35" s="470">
        <f t="shared" si="2"/>
        <v>0</v>
      </c>
      <c r="BV35" s="471"/>
      <c r="BW35" s="471"/>
      <c r="BX35" s="469" t="str">
        <f t="shared" si="3"/>
        <v/>
      </c>
      <c r="BY35" s="521"/>
      <c r="BZ35" s="467"/>
      <c r="CA35" s="467"/>
      <c r="CB35" s="522"/>
    </row>
    <row r="36" spans="1:80" s="34" customFormat="1" ht="24.9" customHeight="1" x14ac:dyDescent="0.3">
      <c r="A36" s="225" t="s">
        <v>52</v>
      </c>
      <c r="B36" s="226">
        <v>28</v>
      </c>
      <c r="C36" s="162">
        <v>97.666666666666671</v>
      </c>
      <c r="D36" s="162"/>
      <c r="E36" s="159"/>
      <c r="F36" s="159"/>
      <c r="G36" s="158"/>
      <c r="H36" s="158"/>
      <c r="I36" s="297"/>
      <c r="J36" s="297"/>
      <c r="K36" s="457" t="str">
        <f t="shared" si="4"/>
        <v/>
      </c>
      <c r="L36" s="297"/>
      <c r="M36" s="297"/>
      <c r="N36" s="457" t="str">
        <f t="shared" si="5"/>
        <v/>
      </c>
      <c r="O36" s="297"/>
      <c r="P36" s="297"/>
      <c r="Q36" s="457" t="str">
        <f t="shared" si="6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/>
      <c r="AI36" s="158"/>
      <c r="AJ36" s="158"/>
      <c r="AK36" s="305"/>
      <c r="AL36" s="339"/>
      <c r="AM36" s="245"/>
      <c r="AN36" s="245"/>
      <c r="AO36" s="162"/>
      <c r="AP36" s="331" t="str">
        <f t="shared" si="9"/>
        <v/>
      </c>
      <c r="AQ36" s="342"/>
      <c r="AR36" s="342"/>
      <c r="AS36" s="328"/>
      <c r="AT36" s="477">
        <f t="shared" si="0"/>
        <v>4.0443686006825939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79"/>
      <c r="BS36" s="534"/>
      <c r="BT36" s="469" t="str">
        <f t="shared" si="1"/>
        <v/>
      </c>
      <c r="BU36" s="470">
        <f t="shared" si="2"/>
        <v>0</v>
      </c>
      <c r="BV36" s="471"/>
      <c r="BW36" s="471"/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5" t="s">
        <v>53</v>
      </c>
      <c r="B37" s="226">
        <v>29</v>
      </c>
      <c r="C37" s="162">
        <v>84</v>
      </c>
      <c r="D37" s="162"/>
      <c r="E37" s="159">
        <v>7.63</v>
      </c>
      <c r="F37" s="159">
        <v>7.58</v>
      </c>
      <c r="G37" s="158">
        <v>3070</v>
      </c>
      <c r="H37" s="158">
        <v>2070</v>
      </c>
      <c r="I37" s="297">
        <v>471</v>
      </c>
      <c r="J37" s="297">
        <v>24</v>
      </c>
      <c r="K37" s="457">
        <f t="shared" si="4"/>
        <v>94.904458598726109</v>
      </c>
      <c r="L37" s="297">
        <v>670</v>
      </c>
      <c r="M37" s="297">
        <v>12</v>
      </c>
      <c r="N37" s="457">
        <f t="shared" si="5"/>
        <v>98.208955223880594</v>
      </c>
      <c r="O37" s="297">
        <v>1118</v>
      </c>
      <c r="P37" s="297">
        <v>60</v>
      </c>
      <c r="Q37" s="457">
        <f t="shared" si="6"/>
        <v>94.633273703041141</v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 t="s">
        <v>248</v>
      </c>
      <c r="AI37" s="158" t="s">
        <v>249</v>
      </c>
      <c r="AJ37" s="158" t="s">
        <v>250</v>
      </c>
      <c r="AK37" s="305" t="s">
        <v>250</v>
      </c>
      <c r="AL37" s="339"/>
      <c r="AM37" s="245"/>
      <c r="AN37" s="245"/>
      <c r="AO37" s="162">
        <v>950</v>
      </c>
      <c r="AP37" s="331">
        <f t="shared" si="9"/>
        <v>220.41763341067286</v>
      </c>
      <c r="AQ37" s="342">
        <v>4310</v>
      </c>
      <c r="AR37" s="342">
        <v>14800</v>
      </c>
      <c r="AS37" s="328">
        <v>89.84</v>
      </c>
      <c r="AT37" s="477">
        <f t="shared" si="0"/>
        <v>2.8214285714285716</v>
      </c>
      <c r="AU37" s="331">
        <f t="shared" si="10"/>
        <v>36.678085143054119</v>
      </c>
      <c r="AV37" s="477">
        <f t="shared" si="11"/>
        <v>0.1554524361948956</v>
      </c>
      <c r="AW37" s="312"/>
      <c r="AX37" s="164"/>
      <c r="AY37" s="313"/>
      <c r="AZ37" s="355"/>
      <c r="BA37" s="356"/>
      <c r="BB37" s="356">
        <v>2.0499999999999998</v>
      </c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79">
        <v>3</v>
      </c>
      <c r="BS37" s="534">
        <v>56</v>
      </c>
      <c r="BT37" s="469">
        <f t="shared" si="1"/>
        <v>10446.271186440679</v>
      </c>
      <c r="BU37" s="470">
        <f t="shared" si="2"/>
        <v>0.70238095238095233</v>
      </c>
      <c r="BV37" s="471">
        <v>2</v>
      </c>
      <c r="BW37" s="471">
        <v>850</v>
      </c>
      <c r="BX37" s="469">
        <f t="shared" si="3"/>
        <v>394.43155452436196</v>
      </c>
      <c r="BY37" s="521"/>
      <c r="BZ37" s="467"/>
      <c r="CA37" s="467">
        <v>2.0499999999999998</v>
      </c>
      <c r="CB37" s="522"/>
    </row>
    <row r="38" spans="1:80" s="34" customFormat="1" ht="24.9" customHeight="1" x14ac:dyDescent="0.3">
      <c r="A38" s="225" t="s">
        <v>47</v>
      </c>
      <c r="B38" s="226">
        <v>30</v>
      </c>
      <c r="C38" s="162">
        <v>89</v>
      </c>
      <c r="D38" s="162"/>
      <c r="E38" s="159"/>
      <c r="F38" s="159"/>
      <c r="G38" s="158"/>
      <c r="H38" s="158"/>
      <c r="I38" s="297"/>
      <c r="J38" s="297"/>
      <c r="K38" s="457" t="str">
        <f t="shared" si="4"/>
        <v/>
      </c>
      <c r="L38" s="297"/>
      <c r="M38" s="297"/>
      <c r="N38" s="457" t="str">
        <f t="shared" si="5"/>
        <v/>
      </c>
      <c r="O38" s="297"/>
      <c r="P38" s="297"/>
      <c r="Q38" s="457" t="str">
        <f t="shared" si="6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/>
      <c r="AI38" s="158"/>
      <c r="AJ38" s="158"/>
      <c r="AK38" s="305"/>
      <c r="AL38" s="339"/>
      <c r="AM38" s="245"/>
      <c r="AN38" s="245"/>
      <c r="AO38" s="162">
        <v>980</v>
      </c>
      <c r="AP38" s="331" t="str">
        <f t="shared" si="9"/>
        <v/>
      </c>
      <c r="AQ38" s="342"/>
      <c r="AR38" s="342"/>
      <c r="AS38" s="328"/>
      <c r="AT38" s="477">
        <f t="shared" si="0"/>
        <v>2.7816901408450705</v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79">
        <v>2</v>
      </c>
      <c r="BS38" s="471">
        <v>53</v>
      </c>
      <c r="BT38" s="469" t="str">
        <f t="shared" si="1"/>
        <v/>
      </c>
      <c r="BU38" s="470">
        <f t="shared" si="2"/>
        <v>0.6179775280898876</v>
      </c>
      <c r="BV38" s="471">
        <v>2</v>
      </c>
      <c r="BW38" s="471">
        <v>980</v>
      </c>
      <c r="BX38" s="469" t="str">
        <f t="shared" si="3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7" t="s">
        <v>48</v>
      </c>
      <c r="B39" s="228">
        <v>31</v>
      </c>
      <c r="C39" s="165">
        <v>87</v>
      </c>
      <c r="D39" s="165"/>
      <c r="E39" s="159"/>
      <c r="F39" s="159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>
        <v>980</v>
      </c>
      <c r="AP39" s="331" t="str">
        <f t="shared" si="9"/>
        <v/>
      </c>
      <c r="AQ39" s="343"/>
      <c r="AR39" s="343"/>
      <c r="AS39" s="329"/>
      <c r="AT39" s="477">
        <f t="shared" si="0"/>
        <v>2.86231884057971</v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79">
        <v>2</v>
      </c>
      <c r="BS39" s="471">
        <v>51</v>
      </c>
      <c r="BT39" s="469" t="str">
        <f t="shared" si="1"/>
        <v/>
      </c>
      <c r="BU39" s="470">
        <f t="shared" si="2"/>
        <v>0.60919540229885061</v>
      </c>
      <c r="BV39" s="471">
        <v>2</v>
      </c>
      <c r="BW39" s="471">
        <v>950</v>
      </c>
      <c r="BX39" s="469" t="str">
        <f t="shared" si="3"/>
        <v/>
      </c>
      <c r="BY39" s="521">
        <v>11</v>
      </c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3000.9999999999995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53.286104359296665</v>
      </c>
      <c r="AV40" s="174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 t="str">
        <f t="shared" ref="BC40" si="14">IF(SUM(BC9:BC39)=0,"",SUM(BC9:BC39))</f>
        <v/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3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72">
        <f>IF(SUM(BR9:BR39)=0,"",SUM(BR9:BR39))</f>
        <v>62</v>
      </c>
      <c r="BS40" s="473">
        <f>IF(SUM(BS9:BS39)=0,"",SUM(BS9:BS39))</f>
        <v>1432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55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96.806451612903217</v>
      </c>
      <c r="D41" s="175" t="e">
        <f>+AVERAGE(D9:D39)</f>
        <v>#DIV/0!</v>
      </c>
      <c r="E41" s="175">
        <f t="shared" ref="E41:AE41" si="16">+AVERAGE(E9:E39)</f>
        <v>7.692222222222223</v>
      </c>
      <c r="F41" s="175">
        <f t="shared" si="16"/>
        <v>7.6099999999999994</v>
      </c>
      <c r="G41" s="175">
        <f t="shared" si="16"/>
        <v>3274.4444444444443</v>
      </c>
      <c r="H41" s="175">
        <f t="shared" si="16"/>
        <v>2512.75</v>
      </c>
      <c r="I41" s="175">
        <f t="shared" si="16"/>
        <v>471.11111111111109</v>
      </c>
      <c r="J41" s="175">
        <f t="shared" si="16"/>
        <v>22.916666666666668</v>
      </c>
      <c r="K41" s="175">
        <f t="shared" si="16"/>
        <v>94.422210122116809</v>
      </c>
      <c r="L41" s="175">
        <f t="shared" si="16"/>
        <v>655</v>
      </c>
      <c r="M41" s="175">
        <f t="shared" si="16"/>
        <v>11.625</v>
      </c>
      <c r="N41" s="175">
        <f t="shared" si="16"/>
        <v>97.980517024678562</v>
      </c>
      <c r="O41" s="175">
        <f t="shared" si="16"/>
        <v>1082.8888888888889</v>
      </c>
      <c r="P41" s="175">
        <f t="shared" si="16"/>
        <v>64.75</v>
      </c>
      <c r="Q41" s="175">
        <f t="shared" si="16"/>
        <v>93.897638192685477</v>
      </c>
      <c r="R41" s="175">
        <f t="shared" si="16"/>
        <v>242.55</v>
      </c>
      <c r="S41" s="175">
        <f t="shared" si="16"/>
        <v>47.4</v>
      </c>
      <c r="T41" s="175">
        <f t="shared" si="16"/>
        <v>119.1</v>
      </c>
      <c r="U41" s="175">
        <f t="shared" si="16"/>
        <v>26.9</v>
      </c>
      <c r="V41" s="175">
        <f t="shared" si="16"/>
        <v>0.95</v>
      </c>
      <c r="W41" s="175">
        <f t="shared" si="16"/>
        <v>2.1</v>
      </c>
      <c r="X41" s="175">
        <f t="shared" si="16"/>
        <v>0</v>
      </c>
      <c r="Y41" s="175">
        <f t="shared" si="16"/>
        <v>0</v>
      </c>
      <c r="Z41" s="177">
        <f t="shared" si="16"/>
        <v>243.5</v>
      </c>
      <c r="AA41" s="177">
        <f t="shared" si="16"/>
        <v>49.5</v>
      </c>
      <c r="AB41" s="177">
        <f t="shared" si="16"/>
        <v>79.649452110389603</v>
      </c>
      <c r="AC41" s="177">
        <f t="shared" si="16"/>
        <v>9.9</v>
      </c>
      <c r="AD41" s="177">
        <f t="shared" si="16"/>
        <v>8.6999999999999993</v>
      </c>
      <c r="AE41" s="177">
        <f t="shared" si="16"/>
        <v>13.815789473684218</v>
      </c>
      <c r="AF41" s="175"/>
      <c r="AG41" s="175"/>
      <c r="AH41" s="175"/>
      <c r="AI41" s="175"/>
      <c r="AJ41" s="175"/>
      <c r="AK41" s="179"/>
      <c r="AL41" s="175" t="str">
        <f t="shared" ref="AL41:BE41" si="17">IF(SUM(AL9:AL39)=0,"",AVERAGE(AL9:AL39))</f>
        <v/>
      </c>
      <c r="AM41" s="175" t="str">
        <f t="shared" si="17"/>
        <v/>
      </c>
      <c r="AN41" s="175" t="str">
        <f t="shared" si="17"/>
        <v/>
      </c>
      <c r="AO41" s="175">
        <f t="shared" si="17"/>
        <v>979.09090909090912</v>
      </c>
      <c r="AP41" s="175">
        <f t="shared" si="17"/>
        <v>226.25110308469979</v>
      </c>
      <c r="AQ41" s="175">
        <f t="shared" si="17"/>
        <v>4314</v>
      </c>
      <c r="AR41" s="175">
        <f t="shared" si="17"/>
        <v>14880.2</v>
      </c>
      <c r="AS41" s="330">
        <f t="shared" si="17"/>
        <v>89.3</v>
      </c>
      <c r="AT41" s="331">
        <f t="shared" si="17"/>
        <v>2.9978121908655448</v>
      </c>
      <c r="AU41" s="332">
        <f>IF(SUM(AU9:AU39)=0,"",AVERAGE(AU9:AU39))</f>
        <v>305.96814955156185</v>
      </c>
      <c r="AV41" s="333">
        <f t="shared" si="17"/>
        <v>0.15180345753167279</v>
      </c>
      <c r="AW41" s="317" t="str">
        <f t="shared" si="17"/>
        <v/>
      </c>
      <c r="AX41" s="177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2.0460000000000003</v>
      </c>
      <c r="BC41" s="317" t="str">
        <f t="shared" si="17"/>
        <v/>
      </c>
      <c r="BD41" s="362" t="str">
        <f t="shared" si="17"/>
        <v/>
      </c>
      <c r="BE41" s="332" t="str">
        <f t="shared" si="17"/>
        <v/>
      </c>
      <c r="BF41" s="332" t="e">
        <f t="shared" ref="BF41:BP41" si="18">+AVERAGE(BF9:BF39)</f>
        <v>#DIV/0!</v>
      </c>
      <c r="BG41" s="175" t="e">
        <f t="shared" si="18"/>
        <v>#DIV/0!</v>
      </c>
      <c r="BH41" s="175" t="e">
        <f t="shared" si="18"/>
        <v>#DIV/0!</v>
      </c>
      <c r="BI41" s="175" t="e">
        <f t="shared" si="18"/>
        <v>#DIV/0!</v>
      </c>
      <c r="BJ41" s="175" t="e">
        <f t="shared" si="18"/>
        <v>#DIV/0!</v>
      </c>
      <c r="BK41" s="175" t="e">
        <f t="shared" si="18"/>
        <v>#DIV/0!</v>
      </c>
      <c r="BL41" s="177" t="e">
        <f t="shared" si="18"/>
        <v>#DIV/0!</v>
      </c>
      <c r="BM41" s="176" t="e">
        <f t="shared" si="18"/>
        <v>#DIV/0!</v>
      </c>
      <c r="BN41" s="175" t="e">
        <f t="shared" si="18"/>
        <v>#DIV/0!</v>
      </c>
      <c r="BO41" s="175" t="e">
        <f t="shared" si="18"/>
        <v>#DIV/0!</v>
      </c>
      <c r="BP41" s="178" t="e">
        <f t="shared" si="18"/>
        <v>#DIV/0!</v>
      </c>
      <c r="BR41" s="474">
        <f>IF(SUM(BR9:BR39)=0,"",AVERAGE(BR9:BR39))</f>
        <v>2.6956521739130435</v>
      </c>
      <c r="BS41" s="473">
        <f>IF(SUM(BS9:BS39)=0,"",AVERAGE(BS9:BS39))</f>
        <v>62.260869565217391</v>
      </c>
      <c r="BT41" s="473">
        <f t="shared" si="1"/>
        <v>12656.102926903144</v>
      </c>
      <c r="BU41" s="473">
        <f>IF(SUM(BU9:BU39)=0,"",AVERAGE(BU9:BU39))</f>
        <v>0.51713579151456168</v>
      </c>
      <c r="BV41" s="473"/>
      <c r="BW41" s="473"/>
      <c r="BX41" s="473">
        <f t="shared" ref="BX41:CB41" si="19">IF(SUM(BX9:BX39)=0,"",AVERAGE(BX9:BX39))</f>
        <v>348.7938499520281</v>
      </c>
      <c r="BY41" s="526">
        <f t="shared" si="19"/>
        <v>11</v>
      </c>
      <c r="BZ41" s="477" t="str">
        <f t="shared" si="19"/>
        <v/>
      </c>
      <c r="CA41" s="477">
        <f t="shared" si="19"/>
        <v>2.0460000000000003</v>
      </c>
      <c r="CB41" s="527" t="str">
        <f t="shared" si="19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78</v>
      </c>
      <c r="D42" s="180">
        <f>+MIN(D9:D39)</f>
        <v>0</v>
      </c>
      <c r="E42" s="180">
        <f t="shared" ref="E42:AE42" si="20">+MIN(E9:E39)</f>
        <v>7.3</v>
      </c>
      <c r="F42" s="180">
        <f t="shared" si="20"/>
        <v>7.5</v>
      </c>
      <c r="G42" s="180">
        <f t="shared" si="20"/>
        <v>2740</v>
      </c>
      <c r="H42" s="180">
        <f t="shared" si="20"/>
        <v>1915</v>
      </c>
      <c r="I42" s="180">
        <f t="shared" si="20"/>
        <v>269</v>
      </c>
      <c r="J42" s="180">
        <f t="shared" si="20"/>
        <v>10</v>
      </c>
      <c r="K42" s="180">
        <f t="shared" si="20"/>
        <v>89.967637540453069</v>
      </c>
      <c r="L42" s="180">
        <f t="shared" si="20"/>
        <v>560</v>
      </c>
      <c r="M42" s="180">
        <f t="shared" si="20"/>
        <v>6</v>
      </c>
      <c r="N42" s="180">
        <f t="shared" si="20"/>
        <v>97.846153846153854</v>
      </c>
      <c r="O42" s="180">
        <f t="shared" si="20"/>
        <v>930</v>
      </c>
      <c r="P42" s="180">
        <f t="shared" si="20"/>
        <v>56</v>
      </c>
      <c r="Q42" s="180">
        <f t="shared" si="20"/>
        <v>93.223819301848053</v>
      </c>
      <c r="R42" s="180">
        <f t="shared" si="20"/>
        <v>229.7</v>
      </c>
      <c r="S42" s="180">
        <f t="shared" si="20"/>
        <v>46.3</v>
      </c>
      <c r="T42" s="180">
        <f t="shared" si="20"/>
        <v>119</v>
      </c>
      <c r="U42" s="180">
        <f t="shared" si="20"/>
        <v>25.5</v>
      </c>
      <c r="V42" s="180">
        <f t="shared" si="20"/>
        <v>0.6</v>
      </c>
      <c r="W42" s="180">
        <f t="shared" si="20"/>
        <v>1.7</v>
      </c>
      <c r="X42" s="180">
        <f t="shared" si="20"/>
        <v>0</v>
      </c>
      <c r="Y42" s="180">
        <f t="shared" si="20"/>
        <v>0</v>
      </c>
      <c r="Z42" s="182">
        <f t="shared" si="20"/>
        <v>231</v>
      </c>
      <c r="AA42" s="182">
        <f t="shared" si="20"/>
        <v>48</v>
      </c>
      <c r="AB42" s="182">
        <f t="shared" si="20"/>
        <v>79.220779220779221</v>
      </c>
      <c r="AC42" s="182">
        <f t="shared" si="20"/>
        <v>8.4</v>
      </c>
      <c r="AD42" s="182">
        <f t="shared" si="20"/>
        <v>6.3</v>
      </c>
      <c r="AE42" s="182">
        <f t="shared" si="20"/>
        <v>2.631578947368427</v>
      </c>
      <c r="AF42" s="180"/>
      <c r="AG42" s="180"/>
      <c r="AH42" s="180"/>
      <c r="AI42" s="180"/>
      <c r="AJ42" s="180"/>
      <c r="AK42" s="184"/>
      <c r="AL42" s="180">
        <f t="shared" ref="AL42:BE42" si="21">MIN(AL9:AL39)</f>
        <v>0</v>
      </c>
      <c r="AM42" s="180">
        <f t="shared" si="21"/>
        <v>0</v>
      </c>
      <c r="AN42" s="180">
        <f t="shared" si="21"/>
        <v>0</v>
      </c>
      <c r="AO42" s="180">
        <f t="shared" si="21"/>
        <v>900</v>
      </c>
      <c r="AP42" s="180">
        <f t="shared" si="21"/>
        <v>220.41763341067286</v>
      </c>
      <c r="AQ42" s="180">
        <f t="shared" si="21"/>
        <v>4280</v>
      </c>
      <c r="AR42" s="180">
        <f t="shared" si="21"/>
        <v>14267</v>
      </c>
      <c r="AS42" s="180">
        <f t="shared" si="21"/>
        <v>88.45</v>
      </c>
      <c r="AT42" s="182">
        <f t="shared" si="21"/>
        <v>1.4522058823529411</v>
      </c>
      <c r="AU42" s="320">
        <f t="shared" si="21"/>
        <v>28.573110826996839</v>
      </c>
      <c r="AV42" s="325">
        <f t="shared" si="21"/>
        <v>0.13023255813953488</v>
      </c>
      <c r="AW42" s="318">
        <f t="shared" si="21"/>
        <v>0</v>
      </c>
      <c r="AX42" s="182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1.1200000000000001</v>
      </c>
      <c r="BC42" s="318">
        <f t="shared" si="21"/>
        <v>0</v>
      </c>
      <c r="BD42" s="364">
        <f t="shared" si="21"/>
        <v>0</v>
      </c>
      <c r="BE42" s="350">
        <f t="shared" si="21"/>
        <v>0</v>
      </c>
      <c r="BF42" s="350">
        <f t="shared" ref="BF42:BP42" si="22">+MIN(BF9:BF39)</f>
        <v>0</v>
      </c>
      <c r="BG42" s="180">
        <f t="shared" si="22"/>
        <v>0</v>
      </c>
      <c r="BH42" s="180">
        <f t="shared" si="22"/>
        <v>0</v>
      </c>
      <c r="BI42" s="180">
        <f t="shared" si="22"/>
        <v>0</v>
      </c>
      <c r="BJ42" s="180">
        <f t="shared" si="22"/>
        <v>0</v>
      </c>
      <c r="BK42" s="180">
        <f t="shared" si="22"/>
        <v>0</v>
      </c>
      <c r="BL42" s="182">
        <f t="shared" si="22"/>
        <v>0</v>
      </c>
      <c r="BM42" s="181">
        <f t="shared" si="22"/>
        <v>0</v>
      </c>
      <c r="BN42" s="180">
        <f t="shared" si="22"/>
        <v>0</v>
      </c>
      <c r="BO42" s="180">
        <f t="shared" si="22"/>
        <v>0</v>
      </c>
      <c r="BP42" s="183">
        <f t="shared" si="22"/>
        <v>0</v>
      </c>
      <c r="BR42" s="472">
        <f>MIN(BR9:BR39)</f>
        <v>0</v>
      </c>
      <c r="BS42" s="473">
        <f>MIN(BS9:BS39)</f>
        <v>40</v>
      </c>
      <c r="BT42" s="473">
        <f>MIN(BT9:BT39)</f>
        <v>10446.271186440679</v>
      </c>
      <c r="BU42" s="473"/>
      <c r="BV42" s="473"/>
      <c r="BW42" s="473"/>
      <c r="BX42" s="473"/>
      <c r="BY42" s="528">
        <f t="shared" ref="BY42:CB42" si="23">MIN(BY9:BY39)</f>
        <v>8</v>
      </c>
      <c r="BZ42" s="473">
        <f t="shared" si="23"/>
        <v>0</v>
      </c>
      <c r="CA42" s="473">
        <f t="shared" si="23"/>
        <v>1.1200000000000001</v>
      </c>
      <c r="CB42" s="529">
        <f t="shared" si="23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229</v>
      </c>
      <c r="D43" s="185">
        <f>+MAX(D9:D39)</f>
        <v>0</v>
      </c>
      <c r="E43" s="185">
        <f t="shared" ref="E43:AE43" si="24">+MAX(E9:E39)</f>
        <v>8.07</v>
      </c>
      <c r="F43" s="185">
        <f t="shared" si="24"/>
        <v>7.74</v>
      </c>
      <c r="G43" s="185">
        <f t="shared" si="24"/>
        <v>3860</v>
      </c>
      <c r="H43" s="185">
        <f t="shared" si="24"/>
        <v>2960</v>
      </c>
      <c r="I43" s="185">
        <f t="shared" si="24"/>
        <v>595</v>
      </c>
      <c r="J43" s="185">
        <f t="shared" si="24"/>
        <v>33</v>
      </c>
      <c r="K43" s="185">
        <f t="shared" si="24"/>
        <v>97.262773722627742</v>
      </c>
      <c r="L43" s="185">
        <f t="shared" si="24"/>
        <v>715</v>
      </c>
      <c r="M43" s="185">
        <f t="shared" si="24"/>
        <v>15</v>
      </c>
      <c r="N43" s="185">
        <f t="shared" si="24"/>
        <v>98.208955223880594</v>
      </c>
      <c r="O43" s="185">
        <f t="shared" si="24"/>
        <v>1190</v>
      </c>
      <c r="P43" s="185">
        <f t="shared" si="24"/>
        <v>77</v>
      </c>
      <c r="Q43" s="185">
        <f t="shared" si="24"/>
        <v>94.633273703041141</v>
      </c>
      <c r="R43" s="185">
        <f t="shared" si="24"/>
        <v>255.4</v>
      </c>
      <c r="S43" s="185">
        <f t="shared" si="24"/>
        <v>48.5</v>
      </c>
      <c r="T43" s="185">
        <f t="shared" si="24"/>
        <v>119.2</v>
      </c>
      <c r="U43" s="185">
        <f t="shared" si="24"/>
        <v>28.3</v>
      </c>
      <c r="V43" s="185">
        <f t="shared" si="24"/>
        <v>1.3</v>
      </c>
      <c r="W43" s="185">
        <f t="shared" si="24"/>
        <v>2.5</v>
      </c>
      <c r="X43" s="185">
        <f t="shared" si="24"/>
        <v>0</v>
      </c>
      <c r="Y43" s="185">
        <f t="shared" si="24"/>
        <v>0</v>
      </c>
      <c r="Z43" s="187">
        <f t="shared" si="24"/>
        <v>256</v>
      </c>
      <c r="AA43" s="187">
        <f t="shared" si="24"/>
        <v>51</v>
      </c>
      <c r="AB43" s="187">
        <f t="shared" si="24"/>
        <v>80.078125</v>
      </c>
      <c r="AC43" s="187">
        <f t="shared" si="24"/>
        <v>11.4</v>
      </c>
      <c r="AD43" s="187">
        <f t="shared" si="24"/>
        <v>11.1</v>
      </c>
      <c r="AE43" s="187">
        <f t="shared" si="24"/>
        <v>25.000000000000007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0</v>
      </c>
      <c r="AM43" s="185">
        <f t="shared" si="25"/>
        <v>0</v>
      </c>
      <c r="AN43" s="185">
        <f t="shared" si="25"/>
        <v>0</v>
      </c>
      <c r="AO43" s="185">
        <f t="shared" si="25"/>
        <v>990</v>
      </c>
      <c r="AP43" s="185">
        <f t="shared" si="25"/>
        <v>231.30841121495328</v>
      </c>
      <c r="AQ43" s="185">
        <f t="shared" si="25"/>
        <v>4360</v>
      </c>
      <c r="AR43" s="185">
        <f t="shared" si="25"/>
        <v>16067</v>
      </c>
      <c r="AS43" s="185">
        <f t="shared" si="25"/>
        <v>90.17</v>
      </c>
      <c r="AT43" s="187">
        <f t="shared" si="25"/>
        <v>4.2021276595744679</v>
      </c>
      <c r="AU43" s="321">
        <f t="shared" si="25"/>
        <v>854.70171890798781</v>
      </c>
      <c r="AV43" s="326">
        <f t="shared" si="25"/>
        <v>0.16399082568807338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0</v>
      </c>
      <c r="BB43" s="366">
        <f t="shared" si="25"/>
        <v>3.67</v>
      </c>
      <c r="BC43" s="319">
        <f t="shared" si="25"/>
        <v>0</v>
      </c>
      <c r="BD43" s="366">
        <f t="shared" si="25"/>
        <v>0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5">
        <f>MAX(BR9:BR39)</f>
        <v>11</v>
      </c>
      <c r="BS43" s="476">
        <f>MAX(BS9:BS39)</f>
        <v>143</v>
      </c>
      <c r="BT43" s="476">
        <f>MAX(BT9:BT39)</f>
        <v>12840</v>
      </c>
      <c r="BU43" s="476"/>
      <c r="BV43" s="473"/>
      <c r="BW43" s="473"/>
      <c r="BX43" s="473"/>
      <c r="BY43" s="530">
        <f t="shared" ref="BY43:CB43" si="27">MAX(BY9:BY39)</f>
        <v>14</v>
      </c>
      <c r="BZ43" s="531">
        <f t="shared" si="27"/>
        <v>0</v>
      </c>
      <c r="CA43" s="531">
        <f t="shared" si="27"/>
        <v>3.67</v>
      </c>
      <c r="CB43" s="532">
        <f t="shared" si="27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599" t="s">
        <v>11</v>
      </c>
      <c r="B48" s="600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B34 AE9:AK34 E35:AK39">
    <cfRule type="expression" dxfId="50" priority="8">
      <formula>IF(AND($AI9="H",$AH9="B"),1,0)</formula>
    </cfRule>
    <cfRule type="expression" dxfId="49" priority="9">
      <formula>IF($AI9="H",1,0)</formula>
    </cfRule>
  </conditionalFormatting>
  <conditionalFormatting sqref="AC9:AD34">
    <cfRule type="expression" dxfId="48" priority="1" stopIfTrue="1">
      <formula>IF(AND($AI9="H",$AH9="B"),1,0)</formula>
    </cfRule>
    <cfRule type="expression" dxfId="47" priority="2" stopIfTrue="1">
      <formula>IF($AI9="H",1,0)</formula>
    </cfRule>
    <cfRule type="expression" dxfId="46" priority="3" stopIfTrue="1">
      <formula>IF(AND($AI9="H",$AH9="B"),1,0)</formula>
    </cfRule>
  </conditionalFormatting>
  <conditionalFormatting sqref="AP9:AP39">
    <cfRule type="expression" dxfId="45" priority="6">
      <formula>IF(AND($AI9="H",$AH9="B"),1,0)</formula>
    </cfRule>
    <cfRule type="expression" dxfId="44" priority="7">
      <formula>IF($AI9="H",1,0)</formula>
    </cfRule>
  </conditionalFormatting>
  <conditionalFormatting sqref="AT9:AV39">
    <cfRule type="expression" dxfId="43" priority="4">
      <formula>IF(AND($AI9="H",$AH9="B"),1,0)</formula>
    </cfRule>
    <cfRule type="expression" dxfId="42" priority="5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C52"/>
  <sheetViews>
    <sheetView zoomScale="55" zoomScaleNormal="55" workbookViewId="0">
      <selection activeCell="I7" sqref="I7:AD8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589" t="s">
        <v>60</v>
      </c>
      <c r="B1" s="589"/>
      <c r="C1" s="590" t="s">
        <v>247</v>
      </c>
      <c r="D1" s="590"/>
      <c r="E1" s="590"/>
      <c r="F1" s="590"/>
      <c r="G1" s="590"/>
      <c r="H1" s="590"/>
      <c r="I1" s="590"/>
      <c r="J1" s="590"/>
      <c r="K1" s="590"/>
      <c r="L1" s="590"/>
      <c r="M1" s="590"/>
      <c r="N1" s="590"/>
      <c r="O1" s="590"/>
      <c r="P1" s="590"/>
      <c r="Q1" s="590"/>
      <c r="R1" s="255"/>
      <c r="S1" s="591" t="s">
        <v>73</v>
      </c>
      <c r="T1" s="591"/>
      <c r="U1" s="591"/>
      <c r="V1" s="591"/>
      <c r="W1" s="591"/>
      <c r="X1" s="591"/>
      <c r="Y1" s="591"/>
      <c r="Z1" s="591"/>
      <c r="AA1" s="591"/>
      <c r="AB1" s="591"/>
      <c r="AC1" s="591"/>
      <c r="AD1" s="591"/>
      <c r="AE1" s="591"/>
      <c r="AF1" s="591"/>
      <c r="AG1" s="591"/>
      <c r="AH1" s="591"/>
      <c r="AI1" s="591"/>
      <c r="AJ1" s="591"/>
      <c r="AK1" s="591"/>
      <c r="AL1" s="591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591" t="s">
        <v>92</v>
      </c>
      <c r="B2" s="591"/>
      <c r="C2" s="591"/>
      <c r="D2" s="48"/>
      <c r="E2" s="592" t="s">
        <v>171</v>
      </c>
      <c r="F2" s="592"/>
      <c r="G2" s="592"/>
      <c r="H2" s="592"/>
      <c r="I2" s="592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584" t="s">
        <v>36</v>
      </c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85"/>
      <c r="AG3" s="585"/>
      <c r="AH3" s="585"/>
      <c r="AI3" s="585"/>
      <c r="AJ3" s="585"/>
      <c r="AK3" s="585"/>
      <c r="AL3" s="585"/>
      <c r="AM3" s="585"/>
      <c r="AN3" s="585"/>
      <c r="AO3" s="585"/>
      <c r="AP3" s="585"/>
      <c r="AQ3" s="585"/>
      <c r="AR3" s="585"/>
      <c r="AS3" s="585"/>
      <c r="AT3" s="123"/>
      <c r="AU3" s="123"/>
      <c r="AV3" s="123"/>
      <c r="AW3" s="123"/>
      <c r="AX3" s="123"/>
      <c r="AY3" s="123"/>
      <c r="AZ3" s="620" t="s">
        <v>37</v>
      </c>
      <c r="BA3" s="621"/>
      <c r="BB3" s="621"/>
      <c r="BC3" s="622"/>
      <c r="BD3" s="622"/>
      <c r="BE3" s="622"/>
      <c r="BF3" s="622"/>
      <c r="BG3" s="621"/>
      <c r="BH3" s="621"/>
      <c r="BI3" s="621"/>
      <c r="BJ3" s="621"/>
      <c r="BK3" s="621"/>
      <c r="BL3" s="621"/>
      <c r="BM3" s="621"/>
      <c r="BN3" s="621"/>
      <c r="BO3" s="621"/>
      <c r="BP3" s="623"/>
      <c r="BR3" s="460"/>
      <c r="BS3" s="626" t="s">
        <v>214</v>
      </c>
      <c r="BT3" s="627"/>
      <c r="BU3" s="628"/>
      <c r="BV3" s="626" t="s">
        <v>215</v>
      </c>
      <c r="BW3" s="627"/>
      <c r="BX3" s="628"/>
      <c r="BY3" s="460"/>
      <c r="BZ3" s="460"/>
      <c r="CA3" s="460"/>
      <c r="CB3" s="460"/>
    </row>
    <row r="4" spans="1:263" s="89" customFormat="1" ht="67.95" customHeight="1" thickBot="1" x14ac:dyDescent="0.45">
      <c r="A4" s="571" t="s">
        <v>38</v>
      </c>
      <c r="B4" s="572"/>
      <c r="C4" s="97" t="s">
        <v>100</v>
      </c>
      <c r="D4" s="97" t="s">
        <v>130</v>
      </c>
      <c r="E4" s="579" t="s">
        <v>129</v>
      </c>
      <c r="F4" s="581"/>
      <c r="G4" s="579" t="s">
        <v>200</v>
      </c>
      <c r="H4" s="581"/>
      <c r="I4" s="579" t="s">
        <v>39</v>
      </c>
      <c r="J4" s="580"/>
      <c r="K4" s="581"/>
      <c r="L4" s="579" t="s">
        <v>123</v>
      </c>
      <c r="M4" s="580"/>
      <c r="N4" s="581"/>
      <c r="O4" s="586" t="s">
        <v>3</v>
      </c>
      <c r="P4" s="587"/>
      <c r="Q4" s="588"/>
      <c r="R4" s="593" t="s">
        <v>10</v>
      </c>
      <c r="S4" s="594"/>
      <c r="T4" s="593" t="s">
        <v>126</v>
      </c>
      <c r="U4" s="594"/>
      <c r="V4" s="593" t="s">
        <v>124</v>
      </c>
      <c r="W4" s="594"/>
      <c r="X4" s="593" t="s">
        <v>125</v>
      </c>
      <c r="Y4" s="594"/>
      <c r="Z4" s="593" t="s">
        <v>15</v>
      </c>
      <c r="AA4" s="595"/>
      <c r="AB4" s="594"/>
      <c r="AC4" s="593" t="s">
        <v>16</v>
      </c>
      <c r="AD4" s="595"/>
      <c r="AE4" s="594"/>
      <c r="AF4" s="289" t="s">
        <v>142</v>
      </c>
      <c r="AG4" s="129" t="s">
        <v>178</v>
      </c>
      <c r="AH4" s="88" t="s">
        <v>198</v>
      </c>
      <c r="AI4" s="91" t="s">
        <v>199</v>
      </c>
      <c r="AJ4" s="596" t="s">
        <v>177</v>
      </c>
      <c r="AK4" s="607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18" t="s">
        <v>17</v>
      </c>
      <c r="AR4" s="619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14" t="s">
        <v>155</v>
      </c>
      <c r="BD4" s="615"/>
      <c r="BE4" s="616"/>
      <c r="BF4" s="617"/>
      <c r="BG4" s="637" t="s">
        <v>81</v>
      </c>
      <c r="BH4" s="637"/>
      <c r="BI4" s="637"/>
      <c r="BJ4" s="637"/>
      <c r="BK4" s="637"/>
      <c r="BL4" s="637"/>
      <c r="BM4" s="637"/>
      <c r="BN4" s="637"/>
      <c r="BO4" s="637"/>
      <c r="BP4" s="638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566" t="s">
        <v>242</v>
      </c>
      <c r="BZ4" s="567"/>
      <c r="CA4" s="567"/>
      <c r="CB4" s="568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77"/>
      <c r="F5" s="598"/>
      <c r="G5" s="577" t="s">
        <v>82</v>
      </c>
      <c r="H5" s="598"/>
      <c r="I5" s="577" t="s">
        <v>8</v>
      </c>
      <c r="J5" s="578"/>
      <c r="K5" s="286" t="s">
        <v>9</v>
      </c>
      <c r="L5" s="577" t="s">
        <v>201</v>
      </c>
      <c r="M5" s="578"/>
      <c r="N5" s="286" t="s">
        <v>9</v>
      </c>
      <c r="O5" s="577" t="s">
        <v>201</v>
      </c>
      <c r="P5" s="578"/>
      <c r="Q5" s="286" t="s">
        <v>9</v>
      </c>
      <c r="R5" s="601" t="s">
        <v>34</v>
      </c>
      <c r="S5" s="603"/>
      <c r="T5" s="601" t="s">
        <v>34</v>
      </c>
      <c r="U5" s="603"/>
      <c r="V5" s="601" t="s">
        <v>34</v>
      </c>
      <c r="W5" s="603"/>
      <c r="X5" s="601" t="s">
        <v>34</v>
      </c>
      <c r="Y5" s="603"/>
      <c r="Z5" s="601" t="s">
        <v>34</v>
      </c>
      <c r="AA5" s="602"/>
      <c r="AB5" s="286" t="s">
        <v>9</v>
      </c>
      <c r="AC5" s="601" t="s">
        <v>35</v>
      </c>
      <c r="AD5" s="602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97"/>
      <c r="AK5" s="608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04" t="s">
        <v>22</v>
      </c>
      <c r="AV5" s="612" t="s">
        <v>120</v>
      </c>
      <c r="AW5" s="302"/>
      <c r="AX5" s="302"/>
      <c r="AY5" s="302"/>
      <c r="AZ5" s="303"/>
      <c r="BA5" s="303"/>
      <c r="BB5" s="303"/>
      <c r="BC5" s="631"/>
      <c r="BD5" s="632"/>
      <c r="BE5" s="633"/>
      <c r="BF5" s="634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635" t="s">
        <v>223</v>
      </c>
      <c r="BT5" s="635" t="s">
        <v>224</v>
      </c>
      <c r="BU5" s="635"/>
      <c r="BV5" s="629"/>
      <c r="BW5" s="629" t="s">
        <v>225</v>
      </c>
      <c r="BX5" s="629" t="s">
        <v>224</v>
      </c>
      <c r="BY5" s="518" t="s">
        <v>243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395</v>
      </c>
      <c r="AU6" s="604"/>
      <c r="AV6" s="613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36"/>
      <c r="BT6" s="636"/>
      <c r="BU6" s="636"/>
      <c r="BV6" s="630"/>
      <c r="BW6" s="630"/>
      <c r="BX6" s="630"/>
      <c r="BY6" s="520" t="s">
        <v>244</v>
      </c>
      <c r="BZ6" s="520"/>
      <c r="CA6" s="520" t="s">
        <v>245</v>
      </c>
      <c r="CB6" s="520" t="s">
        <v>246</v>
      </c>
    </row>
    <row r="7" spans="1:263" s="43" customFormat="1" ht="33.75" customHeight="1" thickBot="1" x14ac:dyDescent="0.35">
      <c r="A7" s="582" t="s">
        <v>175</v>
      </c>
      <c r="B7" s="122" t="s">
        <v>83</v>
      </c>
      <c r="C7" s="155">
        <v>233</v>
      </c>
      <c r="D7" s="156"/>
      <c r="E7" s="575"/>
      <c r="F7" s="575"/>
      <c r="G7" s="238"/>
      <c r="H7" s="238"/>
      <c r="I7" s="575">
        <v>515</v>
      </c>
      <c r="J7" s="575" t="s">
        <v>255</v>
      </c>
      <c r="K7" s="575"/>
      <c r="L7" s="575">
        <v>556</v>
      </c>
      <c r="M7" s="575" t="s">
        <v>256</v>
      </c>
      <c r="N7" s="575"/>
      <c r="O7" s="575">
        <v>1200</v>
      </c>
      <c r="P7" s="575" t="s">
        <v>257</v>
      </c>
      <c r="Q7" s="575"/>
      <c r="R7" s="575"/>
      <c r="S7" s="575"/>
      <c r="T7" s="575"/>
      <c r="U7" s="575"/>
      <c r="V7" s="575"/>
      <c r="W7" s="575"/>
      <c r="X7" s="575"/>
      <c r="Y7" s="575"/>
      <c r="Z7" s="575">
        <v>84</v>
      </c>
      <c r="AA7" s="575" t="s">
        <v>258</v>
      </c>
      <c r="AB7" s="575"/>
      <c r="AC7" s="575"/>
      <c r="AD7" s="575" t="s">
        <v>259</v>
      </c>
      <c r="AE7" s="575"/>
      <c r="AF7" s="238"/>
      <c r="AG7" s="238"/>
      <c r="AH7" s="609"/>
      <c r="AI7" s="575"/>
      <c r="AJ7" s="575"/>
      <c r="AK7" s="573"/>
      <c r="AL7" s="605"/>
      <c r="AM7" s="283"/>
      <c r="AN7" s="283"/>
      <c r="AO7" s="238"/>
      <c r="AP7" s="575"/>
      <c r="AQ7" s="575"/>
      <c r="AR7" s="575"/>
      <c r="AS7" s="605"/>
      <c r="AT7" s="575"/>
      <c r="AU7" s="575"/>
      <c r="AV7" s="575"/>
      <c r="AW7" s="575"/>
      <c r="AX7" s="575"/>
      <c r="AY7" s="575"/>
      <c r="AZ7" s="575"/>
      <c r="BA7" s="575"/>
      <c r="BB7" s="575"/>
      <c r="BC7" s="575"/>
      <c r="BD7" s="575"/>
      <c r="BE7" s="575"/>
      <c r="BF7" s="575"/>
      <c r="BG7" s="610"/>
      <c r="BH7" s="283"/>
      <c r="BI7" s="283"/>
      <c r="BJ7" s="283"/>
      <c r="BK7" s="283"/>
      <c r="BL7" s="575"/>
      <c r="BM7" s="575"/>
      <c r="BN7" s="575"/>
      <c r="BO7" s="575"/>
      <c r="BP7" s="575"/>
      <c r="BR7" s="624"/>
      <c r="BS7" s="624"/>
      <c r="BT7" s="624"/>
      <c r="BU7" s="624"/>
      <c r="BV7" s="624"/>
      <c r="BW7" s="624"/>
      <c r="BX7" s="624"/>
      <c r="BY7" s="569"/>
      <c r="BZ7" s="569"/>
      <c r="CA7" s="569"/>
      <c r="CB7" s="569"/>
    </row>
    <row r="8" spans="1:263" s="43" customFormat="1" ht="33.75" customHeight="1" thickBot="1" x14ac:dyDescent="0.35">
      <c r="A8" s="583"/>
      <c r="B8" s="122" t="s">
        <v>84</v>
      </c>
      <c r="C8" s="155">
        <v>233</v>
      </c>
      <c r="D8" s="157"/>
      <c r="E8" s="576"/>
      <c r="F8" s="576"/>
      <c r="G8" s="239"/>
      <c r="H8" s="239"/>
      <c r="I8" s="576"/>
      <c r="J8" s="576"/>
      <c r="K8" s="576"/>
      <c r="L8" s="576"/>
      <c r="M8" s="576"/>
      <c r="N8" s="576"/>
      <c r="O8" s="576"/>
      <c r="P8" s="576"/>
      <c r="Q8" s="576"/>
      <c r="R8" s="576"/>
      <c r="S8" s="576"/>
      <c r="T8" s="576"/>
      <c r="U8" s="576"/>
      <c r="V8" s="576"/>
      <c r="W8" s="576"/>
      <c r="X8" s="576"/>
      <c r="Y8" s="576"/>
      <c r="Z8" s="576"/>
      <c r="AA8" s="576"/>
      <c r="AB8" s="576"/>
      <c r="AC8" s="576"/>
      <c r="AD8" s="576"/>
      <c r="AE8" s="576"/>
      <c r="AF8" s="239"/>
      <c r="AG8" s="239"/>
      <c r="AH8" s="576"/>
      <c r="AI8" s="576"/>
      <c r="AJ8" s="576"/>
      <c r="AK8" s="574"/>
      <c r="AL8" s="606"/>
      <c r="AM8" s="284"/>
      <c r="AN8" s="284"/>
      <c r="AO8" s="239"/>
      <c r="AP8" s="576"/>
      <c r="AQ8" s="576"/>
      <c r="AR8" s="576"/>
      <c r="AS8" s="606"/>
      <c r="AT8" s="576"/>
      <c r="AU8" s="576"/>
      <c r="AV8" s="576"/>
      <c r="AW8" s="576"/>
      <c r="AX8" s="576"/>
      <c r="AY8" s="576"/>
      <c r="AZ8" s="576"/>
      <c r="BA8" s="576"/>
      <c r="BB8" s="576"/>
      <c r="BC8" s="576"/>
      <c r="BD8" s="576"/>
      <c r="BE8" s="576"/>
      <c r="BF8" s="576"/>
      <c r="BG8" s="611"/>
      <c r="BH8" s="284"/>
      <c r="BI8" s="284"/>
      <c r="BJ8" s="284"/>
      <c r="BK8" s="284"/>
      <c r="BL8" s="576"/>
      <c r="BM8" s="576"/>
      <c r="BN8" s="576"/>
      <c r="BO8" s="576"/>
      <c r="BP8" s="576"/>
      <c r="BR8" s="625"/>
      <c r="BS8" s="625"/>
      <c r="BT8" s="625"/>
      <c r="BU8" s="625"/>
      <c r="BV8" s="625"/>
      <c r="BW8" s="625"/>
      <c r="BX8" s="625"/>
      <c r="BY8" s="570"/>
      <c r="BZ8" s="570"/>
      <c r="CA8" s="570"/>
      <c r="CB8" s="570"/>
    </row>
    <row r="9" spans="1:263" s="34" customFormat="1" ht="24.9" customHeight="1" x14ac:dyDescent="0.3">
      <c r="A9" s="223" t="s">
        <v>49</v>
      </c>
      <c r="B9" s="224">
        <v>1</v>
      </c>
      <c r="C9" s="158">
        <v>93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483">
        <v>990</v>
      </c>
      <c r="AP9" s="331" t="str">
        <f>+IF(AQ9&gt;0,AO9*1000/AQ9,"")</f>
        <v/>
      </c>
      <c r="AQ9" s="341"/>
      <c r="AR9" s="341"/>
      <c r="AS9" s="327"/>
      <c r="AT9" s="477">
        <f t="shared" ref="AT9:AT39" si="0">+IF(C9="","",IF(1&gt;0,1*$AT$6/(C9+BS9),""))</f>
        <v>2.6870748299319729</v>
      </c>
      <c r="AU9" s="331" t="str">
        <f>+IF(AV9="","",((AT$6*AQ9)/((BR9*AR9)+(J9*C9))))</f>
        <v/>
      </c>
      <c r="AV9" s="477" t="str">
        <f>+IF(AQ9="","",(L9/AQ9))</f>
        <v/>
      </c>
      <c r="AW9" s="310"/>
      <c r="AX9" s="161"/>
      <c r="AY9" s="311"/>
      <c r="AZ9" s="353"/>
      <c r="BA9" s="484"/>
      <c r="BB9" s="484"/>
      <c r="BC9" s="467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2</v>
      </c>
      <c r="BS9" s="471">
        <v>54</v>
      </c>
      <c r="BT9" s="469" t="str">
        <f t="shared" ref="BT9:BT41" si="1">IF(AQ9="","",((1+BU9)*AQ9/BU9))</f>
        <v/>
      </c>
      <c r="BU9" s="470">
        <f t="shared" ref="BU9:BU39" si="2">IF(C9="","",(BS9+BR9)/C9)</f>
        <v>0.60215053763440862</v>
      </c>
      <c r="BV9" s="471">
        <v>2</v>
      </c>
      <c r="BW9" s="471">
        <v>610</v>
      </c>
      <c r="BX9" s="469" t="str">
        <f t="shared" ref="BX9:BX39" si="3">IF(AQ9="","",BW9*BV9*1000/AQ9)</f>
        <v/>
      </c>
      <c r="BY9" s="521"/>
      <c r="BZ9" s="467"/>
      <c r="CA9" s="467"/>
      <c r="CB9" s="522"/>
    </row>
    <row r="10" spans="1:263" s="34" customFormat="1" ht="24.9" customHeight="1" x14ac:dyDescent="0.3">
      <c r="A10" s="225" t="s">
        <v>50</v>
      </c>
      <c r="B10" s="226">
        <v>2</v>
      </c>
      <c r="C10" s="162">
        <v>124.33333333333333</v>
      </c>
      <c r="D10" s="162"/>
      <c r="E10" s="159">
        <v>7.34</v>
      </c>
      <c r="F10" s="159">
        <v>7.29</v>
      </c>
      <c r="G10" s="158">
        <v>3860</v>
      </c>
      <c r="H10" s="158">
        <v>2310</v>
      </c>
      <c r="I10" s="297">
        <v>583</v>
      </c>
      <c r="J10" s="297">
        <v>13</v>
      </c>
      <c r="K10" s="457">
        <f t="shared" ref="K10:K39" si="4">IF(AND(I10&lt;&gt;"",J10&lt;&gt;""),(I10-J10)/I10*100,"")</f>
        <v>97.770154373927966</v>
      </c>
      <c r="L10" s="297"/>
      <c r="M10" s="297"/>
      <c r="N10" s="457" t="str">
        <f t="shared" ref="N10:N39" si="5">IF(AND(L10&lt;&gt;"",M10&lt;&gt;""),(L10-M10)/L10*100,"")</f>
        <v/>
      </c>
      <c r="O10" s="297">
        <v>1067</v>
      </c>
      <c r="P10" s="297">
        <v>41</v>
      </c>
      <c r="Q10" s="457">
        <f t="shared" ref="Q10:Q39" si="6">IF(AND(O10&lt;&gt;"",P10&lt;&gt;""),(O10-P10)/O10*100,"")</f>
        <v>96.157450796626051</v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 t="s">
        <v>248</v>
      </c>
      <c r="AI10" s="158" t="s">
        <v>249</v>
      </c>
      <c r="AJ10" s="158" t="s">
        <v>250</v>
      </c>
      <c r="AK10" s="305" t="s">
        <v>250</v>
      </c>
      <c r="AL10" s="339"/>
      <c r="AM10" s="245"/>
      <c r="AN10" s="245"/>
      <c r="AO10" s="483">
        <v>980</v>
      </c>
      <c r="AP10" s="331" t="str">
        <f t="shared" ref="AP10:AP39" si="9">+IF(AQ10&gt;0,AO10*1000/AQ10,"")</f>
        <v/>
      </c>
      <c r="AQ10" s="342"/>
      <c r="AR10" s="342"/>
      <c r="AS10" s="328"/>
      <c r="AT10" s="477">
        <f t="shared" si="0"/>
        <v>1.4040284360189574</v>
      </c>
      <c r="AU10" s="331" t="str">
        <f t="shared" ref="AU10:AU39" si="10">+IF(AV10="","",((AT$6*AQ10)/((BR10*AR10)+(J10*C10))))</f>
        <v/>
      </c>
      <c r="AV10" s="477" t="str">
        <f t="shared" ref="AV10:AV39" si="11">+IF(AQ10="","",(L10/AQ10))</f>
        <v/>
      </c>
      <c r="AW10" s="312"/>
      <c r="AX10" s="164"/>
      <c r="AY10" s="313"/>
      <c r="AZ10" s="355"/>
      <c r="BA10" s="485"/>
      <c r="BB10" s="485"/>
      <c r="BC10" s="46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5</v>
      </c>
      <c r="BS10" s="471">
        <v>157</v>
      </c>
      <c r="BT10" s="469" t="str">
        <f t="shared" si="1"/>
        <v/>
      </c>
      <c r="BU10" s="470">
        <f t="shared" si="2"/>
        <v>1.3029490616621984</v>
      </c>
      <c r="BV10" s="471">
        <v>2</v>
      </c>
      <c r="BW10" s="471">
        <v>550</v>
      </c>
      <c r="BX10" s="469" t="str">
        <f t="shared" si="3"/>
        <v/>
      </c>
      <c r="BY10" s="521"/>
      <c r="BZ10" s="467"/>
      <c r="CA10" s="467"/>
      <c r="CB10" s="522"/>
    </row>
    <row r="11" spans="1:263" s="34" customFormat="1" ht="24.9" customHeight="1" x14ac:dyDescent="0.3">
      <c r="A11" s="223" t="s">
        <v>51</v>
      </c>
      <c r="B11" s="226">
        <v>3</v>
      </c>
      <c r="C11" s="162">
        <v>124.33333333333333</v>
      </c>
      <c r="D11" s="162"/>
      <c r="E11" s="159"/>
      <c r="F11" s="159"/>
      <c r="G11" s="158"/>
      <c r="H11" s="158"/>
      <c r="I11" s="297"/>
      <c r="J11" s="297"/>
      <c r="K11" s="457" t="str">
        <f t="shared" si="4"/>
        <v/>
      </c>
      <c r="L11" s="297"/>
      <c r="M11" s="297"/>
      <c r="N11" s="457" t="str">
        <f t="shared" si="5"/>
        <v/>
      </c>
      <c r="O11" s="297"/>
      <c r="P11" s="297"/>
      <c r="Q11" s="457" t="str">
        <f t="shared" si="6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/>
      <c r="AI11" s="158"/>
      <c r="AJ11" s="158"/>
      <c r="AK11" s="305"/>
      <c r="AL11" s="339"/>
      <c r="AM11" s="245"/>
      <c r="AN11" s="245"/>
      <c r="AO11" s="483"/>
      <c r="AP11" s="331" t="str">
        <f t="shared" si="9"/>
        <v/>
      </c>
      <c r="AQ11" s="342"/>
      <c r="AR11" s="342"/>
      <c r="AS11" s="328"/>
      <c r="AT11" s="477">
        <f t="shared" si="0"/>
        <v>3.1769436997319036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485"/>
      <c r="BB11" s="485"/>
      <c r="BC11" s="46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/>
      <c r="BS11" s="534"/>
      <c r="BT11" s="469" t="str">
        <f t="shared" si="1"/>
        <v/>
      </c>
      <c r="BU11" s="470">
        <f t="shared" si="2"/>
        <v>0</v>
      </c>
      <c r="BV11" s="471"/>
      <c r="BW11" s="471"/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5" t="s">
        <v>52</v>
      </c>
      <c r="B12" s="226">
        <v>4</v>
      </c>
      <c r="C12" s="162">
        <v>124.33333333333333</v>
      </c>
      <c r="D12" s="162"/>
      <c r="E12" s="159"/>
      <c r="F12" s="159"/>
      <c r="G12" s="158"/>
      <c r="H12" s="158"/>
      <c r="I12" s="297"/>
      <c r="J12" s="297"/>
      <c r="K12" s="457" t="str">
        <f t="shared" si="4"/>
        <v/>
      </c>
      <c r="L12" s="297"/>
      <c r="M12" s="297"/>
      <c r="N12" s="457" t="str">
        <f t="shared" si="5"/>
        <v/>
      </c>
      <c r="O12" s="297"/>
      <c r="P12" s="297"/>
      <c r="Q12" s="457" t="str">
        <f t="shared" si="6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59"/>
      <c r="AD12" s="159"/>
      <c r="AE12" s="175" t="str">
        <f t="shared" si="8"/>
        <v/>
      </c>
      <c r="AF12" s="158"/>
      <c r="AG12" s="158"/>
      <c r="AH12" s="121"/>
      <c r="AI12" s="158"/>
      <c r="AJ12" s="158"/>
      <c r="AK12" s="305"/>
      <c r="AL12" s="339"/>
      <c r="AM12" s="245"/>
      <c r="AN12" s="245"/>
      <c r="AO12" s="483"/>
      <c r="AP12" s="331" t="str">
        <f t="shared" si="9"/>
        <v/>
      </c>
      <c r="AQ12" s="342"/>
      <c r="AR12" s="342"/>
      <c r="AS12" s="328"/>
      <c r="AT12" s="477">
        <f t="shared" si="0"/>
        <v>3.1769436997319036</v>
      </c>
      <c r="AU12" s="331" t="str">
        <f t="shared" si="10"/>
        <v/>
      </c>
      <c r="AV12" s="477" t="str">
        <f t="shared" si="11"/>
        <v/>
      </c>
      <c r="AW12" s="312"/>
      <c r="AX12" s="164"/>
      <c r="AY12" s="313"/>
      <c r="AZ12" s="355"/>
      <c r="BA12" s="485"/>
      <c r="BB12" s="485"/>
      <c r="BC12" s="46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/>
      <c r="BS12" s="534"/>
      <c r="BT12" s="469" t="str">
        <f t="shared" si="1"/>
        <v/>
      </c>
      <c r="BU12" s="470">
        <f t="shared" si="2"/>
        <v>0</v>
      </c>
      <c r="BV12" s="471"/>
      <c r="BW12" s="471"/>
      <c r="BX12" s="469" t="str">
        <f t="shared" si="3"/>
        <v/>
      </c>
      <c r="BY12" s="521"/>
      <c r="BZ12" s="467"/>
      <c r="CA12" s="467"/>
      <c r="CB12" s="522"/>
    </row>
    <row r="13" spans="1:263" s="34" customFormat="1" ht="24.9" customHeight="1" x14ac:dyDescent="0.3">
      <c r="A13" s="223" t="s">
        <v>53</v>
      </c>
      <c r="B13" s="226">
        <v>5</v>
      </c>
      <c r="C13" s="162">
        <v>97</v>
      </c>
      <c r="D13" s="162"/>
      <c r="E13" s="159">
        <v>7.28</v>
      </c>
      <c r="F13" s="159">
        <v>7.33</v>
      </c>
      <c r="G13" s="158">
        <v>3600</v>
      </c>
      <c r="H13" s="158">
        <v>2190</v>
      </c>
      <c r="I13" s="297">
        <v>735</v>
      </c>
      <c r="J13" s="297">
        <v>16.8</v>
      </c>
      <c r="K13" s="457">
        <f t="shared" si="4"/>
        <v>97.714285714285722</v>
      </c>
      <c r="L13" s="297">
        <v>1390</v>
      </c>
      <c r="M13" s="297">
        <v>9</v>
      </c>
      <c r="N13" s="457">
        <f t="shared" si="5"/>
        <v>99.352517985611513</v>
      </c>
      <c r="O13" s="297">
        <v>2316</v>
      </c>
      <c r="P13" s="297">
        <v>43</v>
      </c>
      <c r="Q13" s="457">
        <f t="shared" si="6"/>
        <v>98.143350604490493</v>
      </c>
      <c r="R13" s="297"/>
      <c r="S13" s="297"/>
      <c r="T13" s="159"/>
      <c r="U13" s="159"/>
      <c r="V13" s="159">
        <v>1.7</v>
      </c>
      <c r="W13" s="159">
        <v>1.9</v>
      </c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 t="s">
        <v>248</v>
      </c>
      <c r="AI13" s="158" t="s">
        <v>249</v>
      </c>
      <c r="AJ13" s="158" t="s">
        <v>250</v>
      </c>
      <c r="AK13" s="305" t="s">
        <v>250</v>
      </c>
      <c r="AL13" s="339"/>
      <c r="AM13" s="245"/>
      <c r="AN13" s="245"/>
      <c r="AO13" s="483">
        <v>990</v>
      </c>
      <c r="AP13" s="331">
        <f t="shared" si="9"/>
        <v>275</v>
      </c>
      <c r="AQ13" s="342">
        <v>3600</v>
      </c>
      <c r="AR13" s="342">
        <v>16600</v>
      </c>
      <c r="AS13" s="328">
        <v>86.67</v>
      </c>
      <c r="AT13" s="477">
        <f t="shared" si="0"/>
        <v>2.651006711409396</v>
      </c>
      <c r="AU13" s="331">
        <f t="shared" si="10"/>
        <v>40.827342260605924</v>
      </c>
      <c r="AV13" s="477">
        <f t="shared" si="11"/>
        <v>0.38611111111111113</v>
      </c>
      <c r="AW13" s="312"/>
      <c r="AX13" s="164"/>
      <c r="AY13" s="313"/>
      <c r="AZ13" s="355"/>
      <c r="BA13" s="485"/>
      <c r="BB13" s="485">
        <v>1.23</v>
      </c>
      <c r="BC13" s="46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v>2</v>
      </c>
      <c r="BS13" s="534">
        <v>52</v>
      </c>
      <c r="BT13" s="469">
        <f t="shared" si="1"/>
        <v>10066.666666666668</v>
      </c>
      <c r="BU13" s="470">
        <f t="shared" si="2"/>
        <v>0.55670103092783507</v>
      </c>
      <c r="BV13" s="471">
        <v>2</v>
      </c>
      <c r="BW13" s="471">
        <v>510</v>
      </c>
      <c r="BX13" s="469">
        <f t="shared" si="3"/>
        <v>283.33333333333331</v>
      </c>
      <c r="BY13" s="521"/>
      <c r="BZ13" s="467"/>
      <c r="CA13" s="467">
        <v>1.23</v>
      </c>
      <c r="CB13" s="522"/>
    </row>
    <row r="14" spans="1:263" s="34" customFormat="1" ht="24.9" customHeight="1" x14ac:dyDescent="0.3">
      <c r="A14" s="225" t="s">
        <v>47</v>
      </c>
      <c r="B14" s="226">
        <v>6</v>
      </c>
      <c r="C14" s="162">
        <v>87</v>
      </c>
      <c r="D14" s="162"/>
      <c r="E14" s="159"/>
      <c r="F14" s="159"/>
      <c r="G14" s="158"/>
      <c r="H14" s="158"/>
      <c r="I14" s="297"/>
      <c r="J14" s="297"/>
      <c r="K14" s="457" t="str">
        <f t="shared" si="4"/>
        <v/>
      </c>
      <c r="L14" s="297"/>
      <c r="M14" s="297"/>
      <c r="N14" s="457" t="str">
        <f t="shared" si="5"/>
        <v/>
      </c>
      <c r="O14" s="297"/>
      <c r="P14" s="297"/>
      <c r="Q14" s="457" t="str">
        <f t="shared" si="6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59"/>
      <c r="AD14" s="159"/>
      <c r="AE14" s="175" t="str">
        <f t="shared" si="8"/>
        <v/>
      </c>
      <c r="AF14" s="158"/>
      <c r="AG14" s="158"/>
      <c r="AH14" s="121"/>
      <c r="AI14" s="158"/>
      <c r="AJ14" s="158"/>
      <c r="AK14" s="305"/>
      <c r="AL14" s="339"/>
      <c r="AM14" s="245"/>
      <c r="AN14" s="245"/>
      <c r="AO14" s="483">
        <v>980</v>
      </c>
      <c r="AP14" s="331" t="str">
        <f t="shared" si="9"/>
        <v/>
      </c>
      <c r="AQ14" s="342"/>
      <c r="AR14" s="342"/>
      <c r="AS14" s="328"/>
      <c r="AT14" s="477">
        <f t="shared" si="0"/>
        <v>2.9044117647058822</v>
      </c>
      <c r="AU14" s="331" t="str">
        <f t="shared" si="10"/>
        <v/>
      </c>
      <c r="AV14" s="477" t="str">
        <f t="shared" si="11"/>
        <v/>
      </c>
      <c r="AW14" s="312"/>
      <c r="AX14" s="164"/>
      <c r="AY14" s="314"/>
      <c r="AZ14" s="355"/>
      <c r="BA14" s="485"/>
      <c r="BB14" s="485"/>
      <c r="BC14" s="46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v>2</v>
      </c>
      <c r="BS14" s="534">
        <v>49</v>
      </c>
      <c r="BT14" s="469" t="str">
        <f t="shared" si="1"/>
        <v/>
      </c>
      <c r="BU14" s="470">
        <f t="shared" si="2"/>
        <v>0.58620689655172409</v>
      </c>
      <c r="BV14" s="471">
        <v>2</v>
      </c>
      <c r="BW14" s="471">
        <v>490</v>
      </c>
      <c r="BX14" s="469" t="str">
        <f t="shared" si="3"/>
        <v/>
      </c>
      <c r="BY14" s="521"/>
      <c r="BZ14" s="467"/>
      <c r="CA14" s="467"/>
      <c r="CB14" s="522"/>
    </row>
    <row r="15" spans="1:263" s="34" customFormat="1" ht="24.9" customHeight="1" x14ac:dyDescent="0.3">
      <c r="A15" s="225" t="s">
        <v>48</v>
      </c>
      <c r="B15" s="226">
        <v>7</v>
      </c>
      <c r="C15" s="162">
        <v>81</v>
      </c>
      <c r="D15" s="162"/>
      <c r="E15" s="159">
        <v>7.45</v>
      </c>
      <c r="F15" s="159">
        <v>7.44</v>
      </c>
      <c r="G15" s="158">
        <v>3690</v>
      </c>
      <c r="H15" s="158">
        <v>2250</v>
      </c>
      <c r="I15" s="297">
        <v>695</v>
      </c>
      <c r="J15" s="297">
        <v>15</v>
      </c>
      <c r="K15" s="457">
        <f t="shared" si="4"/>
        <v>97.841726618705039</v>
      </c>
      <c r="L15" s="297"/>
      <c r="M15" s="297"/>
      <c r="N15" s="457" t="str">
        <f t="shared" si="5"/>
        <v/>
      </c>
      <c r="O15" s="297">
        <v>1150</v>
      </c>
      <c r="P15" s="297">
        <v>45</v>
      </c>
      <c r="Q15" s="457">
        <f t="shared" si="6"/>
        <v>96.086956521739125</v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59"/>
      <c r="AD15" s="159"/>
      <c r="AE15" s="175" t="str">
        <f t="shared" si="8"/>
        <v/>
      </c>
      <c r="AF15" s="158"/>
      <c r="AG15" s="158"/>
      <c r="AH15" s="121" t="s">
        <v>248</v>
      </c>
      <c r="AI15" s="158" t="s">
        <v>249</v>
      </c>
      <c r="AJ15" s="158" t="s">
        <v>250</v>
      </c>
      <c r="AK15" s="305" t="s">
        <v>250</v>
      </c>
      <c r="AL15" s="339"/>
      <c r="AM15" s="245"/>
      <c r="AN15" s="245"/>
      <c r="AO15" s="483">
        <v>990</v>
      </c>
      <c r="AP15" s="331" t="str">
        <f t="shared" si="9"/>
        <v/>
      </c>
      <c r="AQ15" s="342"/>
      <c r="AR15" s="342"/>
      <c r="AS15" s="328"/>
      <c r="AT15" s="477">
        <f t="shared" si="0"/>
        <v>3.185483870967742</v>
      </c>
      <c r="AU15" s="331" t="str">
        <f t="shared" si="10"/>
        <v/>
      </c>
      <c r="AV15" s="477" t="str">
        <f t="shared" si="11"/>
        <v/>
      </c>
      <c r="AW15" s="312"/>
      <c r="AX15" s="164"/>
      <c r="AY15" s="313"/>
      <c r="AZ15" s="355"/>
      <c r="BA15" s="485"/>
      <c r="BB15" s="485"/>
      <c r="BC15" s="46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2</v>
      </c>
      <c r="BS15" s="471">
        <v>43</v>
      </c>
      <c r="BT15" s="469" t="str">
        <f t="shared" si="1"/>
        <v/>
      </c>
      <c r="BU15" s="470">
        <f t="shared" si="2"/>
        <v>0.55555555555555558</v>
      </c>
      <c r="BV15" s="471">
        <v>2</v>
      </c>
      <c r="BW15" s="471">
        <v>590</v>
      </c>
      <c r="BX15" s="469" t="str">
        <f t="shared" si="3"/>
        <v/>
      </c>
      <c r="BY15" s="521">
        <v>10</v>
      </c>
      <c r="BZ15" s="467"/>
      <c r="CA15" s="467"/>
      <c r="CB15" s="522"/>
    </row>
    <row r="16" spans="1:263" s="34" customFormat="1" ht="24.9" customHeight="1" x14ac:dyDescent="0.3">
      <c r="A16" s="225" t="s">
        <v>49</v>
      </c>
      <c r="B16" s="226">
        <v>8</v>
      </c>
      <c r="C16" s="162">
        <v>86</v>
      </c>
      <c r="D16" s="162"/>
      <c r="E16" s="159"/>
      <c r="F16" s="159"/>
      <c r="G16" s="158"/>
      <c r="H16" s="158"/>
      <c r="I16" s="297"/>
      <c r="J16" s="297"/>
      <c r="K16" s="457" t="str">
        <f t="shared" si="4"/>
        <v/>
      </c>
      <c r="L16" s="297"/>
      <c r="M16" s="297"/>
      <c r="N16" s="457" t="str">
        <f t="shared" si="5"/>
        <v/>
      </c>
      <c r="O16" s="297"/>
      <c r="P16" s="297"/>
      <c r="Q16" s="457" t="str">
        <f t="shared" si="6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/>
      <c r="AI16" s="158"/>
      <c r="AJ16" s="158"/>
      <c r="AK16" s="305"/>
      <c r="AL16" s="339"/>
      <c r="AM16" s="245"/>
      <c r="AN16" s="245"/>
      <c r="AO16" s="483">
        <v>990</v>
      </c>
      <c r="AP16" s="331" t="str">
        <f t="shared" si="9"/>
        <v/>
      </c>
      <c r="AQ16" s="342"/>
      <c r="AR16" s="342"/>
      <c r="AS16" s="328"/>
      <c r="AT16" s="477">
        <f t="shared" si="0"/>
        <v>3.0152671755725189</v>
      </c>
      <c r="AU16" s="331" t="str">
        <f t="shared" si="10"/>
        <v/>
      </c>
      <c r="AV16" s="477" t="str">
        <f t="shared" si="11"/>
        <v/>
      </c>
      <c r="AW16" s="312"/>
      <c r="AX16" s="164"/>
      <c r="AY16" s="313"/>
      <c r="AZ16" s="355"/>
      <c r="BA16" s="485"/>
      <c r="BB16" s="485"/>
      <c r="BC16" s="46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v>3</v>
      </c>
      <c r="BS16" s="471">
        <v>45</v>
      </c>
      <c r="BT16" s="469" t="str">
        <f t="shared" si="1"/>
        <v/>
      </c>
      <c r="BU16" s="470">
        <f t="shared" si="2"/>
        <v>0.55813953488372092</v>
      </c>
      <c r="BV16" s="471">
        <v>2</v>
      </c>
      <c r="BW16" s="471">
        <v>850</v>
      </c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50</v>
      </c>
      <c r="B17" s="226">
        <v>9</v>
      </c>
      <c r="C17" s="162">
        <v>109</v>
      </c>
      <c r="D17" s="162"/>
      <c r="E17" s="159"/>
      <c r="F17" s="159"/>
      <c r="G17" s="158"/>
      <c r="H17" s="158"/>
      <c r="I17" s="297"/>
      <c r="J17" s="297"/>
      <c r="K17" s="457" t="str">
        <f t="shared" si="4"/>
        <v/>
      </c>
      <c r="L17" s="297"/>
      <c r="M17" s="297"/>
      <c r="N17" s="457" t="str">
        <f t="shared" si="5"/>
        <v/>
      </c>
      <c r="O17" s="297"/>
      <c r="P17" s="297"/>
      <c r="Q17" s="457" t="str">
        <f t="shared" si="6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59"/>
      <c r="AD17" s="159"/>
      <c r="AE17" s="175" t="str">
        <f t="shared" si="8"/>
        <v/>
      </c>
      <c r="AF17" s="158"/>
      <c r="AG17" s="158"/>
      <c r="AH17" s="121"/>
      <c r="AI17" s="158"/>
      <c r="AJ17" s="158"/>
      <c r="AK17" s="305"/>
      <c r="AL17" s="339"/>
      <c r="AM17" s="245"/>
      <c r="AN17" s="245"/>
      <c r="AO17" s="483">
        <v>980</v>
      </c>
      <c r="AP17" s="331" t="str">
        <f t="shared" si="9"/>
        <v/>
      </c>
      <c r="AQ17" s="342"/>
      <c r="AR17" s="342"/>
      <c r="AS17" s="328"/>
      <c r="AT17" s="477">
        <f t="shared" si="0"/>
        <v>1.6808510638297873</v>
      </c>
      <c r="AU17" s="331" t="str">
        <f t="shared" si="10"/>
        <v/>
      </c>
      <c r="AV17" s="477" t="str">
        <f t="shared" si="11"/>
        <v/>
      </c>
      <c r="AW17" s="312"/>
      <c r="AX17" s="164"/>
      <c r="AY17" s="313"/>
      <c r="AZ17" s="355"/>
      <c r="BA17" s="485"/>
      <c r="BB17" s="485"/>
      <c r="BC17" s="46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5</v>
      </c>
      <c r="BS17" s="471">
        <v>126</v>
      </c>
      <c r="BT17" s="469" t="str">
        <f t="shared" si="1"/>
        <v/>
      </c>
      <c r="BU17" s="470">
        <f t="shared" si="2"/>
        <v>1.201834862385321</v>
      </c>
      <c r="BV17" s="471">
        <v>2</v>
      </c>
      <c r="BW17" s="471">
        <v>600</v>
      </c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51</v>
      </c>
      <c r="B18" s="226">
        <v>10</v>
      </c>
      <c r="C18" s="162">
        <v>109</v>
      </c>
      <c r="D18" s="162"/>
      <c r="E18" s="159"/>
      <c r="F18" s="159"/>
      <c r="G18" s="158"/>
      <c r="H18" s="158"/>
      <c r="I18" s="297"/>
      <c r="J18" s="297"/>
      <c r="K18" s="457" t="str">
        <f t="shared" si="4"/>
        <v/>
      </c>
      <c r="L18" s="297"/>
      <c r="M18" s="297"/>
      <c r="N18" s="457" t="str">
        <f t="shared" si="5"/>
        <v/>
      </c>
      <c r="O18" s="297"/>
      <c r="P18" s="297"/>
      <c r="Q18" s="457" t="str">
        <f t="shared" si="6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59"/>
      <c r="AD18" s="159"/>
      <c r="AE18" s="175" t="str">
        <f t="shared" si="8"/>
        <v/>
      </c>
      <c r="AF18" s="158"/>
      <c r="AG18" s="158"/>
      <c r="AH18" s="121"/>
      <c r="AI18" s="158"/>
      <c r="AJ18" s="158"/>
      <c r="AK18" s="305"/>
      <c r="AL18" s="339"/>
      <c r="AM18" s="245"/>
      <c r="AN18" s="245"/>
      <c r="AO18" s="483"/>
      <c r="AP18" s="331" t="str">
        <f t="shared" si="9"/>
        <v/>
      </c>
      <c r="AQ18" s="342"/>
      <c r="AR18" s="342"/>
      <c r="AS18" s="328"/>
      <c r="AT18" s="477">
        <f t="shared" si="0"/>
        <v>3.6238532110091741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485"/>
      <c r="BB18" s="485"/>
      <c r="BC18" s="46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/>
      <c r="BS18" s="534"/>
      <c r="BT18" s="469" t="str">
        <f t="shared" si="1"/>
        <v/>
      </c>
      <c r="BU18" s="470">
        <f t="shared" si="2"/>
        <v>0</v>
      </c>
      <c r="BV18" s="471"/>
      <c r="BW18" s="471"/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52</v>
      </c>
      <c r="B19" s="226">
        <v>11</v>
      </c>
      <c r="C19" s="162">
        <v>109</v>
      </c>
      <c r="D19" s="162"/>
      <c r="E19" s="159"/>
      <c r="F19" s="159"/>
      <c r="G19" s="158"/>
      <c r="H19" s="158"/>
      <c r="I19" s="297"/>
      <c r="J19" s="297"/>
      <c r="K19" s="457" t="str">
        <f t="shared" si="4"/>
        <v/>
      </c>
      <c r="L19" s="297"/>
      <c r="M19" s="297"/>
      <c r="N19" s="457" t="str">
        <f t="shared" si="5"/>
        <v/>
      </c>
      <c r="O19" s="297"/>
      <c r="P19" s="297"/>
      <c r="Q19" s="457" t="str">
        <f t="shared" si="6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59"/>
      <c r="AD19" s="159"/>
      <c r="AE19" s="175" t="str">
        <f t="shared" si="8"/>
        <v/>
      </c>
      <c r="AF19" s="158"/>
      <c r="AG19" s="158"/>
      <c r="AH19" s="121"/>
      <c r="AI19" s="158"/>
      <c r="AJ19" s="158"/>
      <c r="AK19" s="305"/>
      <c r="AL19" s="339"/>
      <c r="AM19" s="245"/>
      <c r="AN19" s="245"/>
      <c r="AO19" s="483"/>
      <c r="AP19" s="331" t="str">
        <f t="shared" si="9"/>
        <v/>
      </c>
      <c r="AQ19" s="342"/>
      <c r="AR19" s="342"/>
      <c r="AS19" s="328"/>
      <c r="AT19" s="477">
        <f t="shared" si="0"/>
        <v>3.6238532110091741</v>
      </c>
      <c r="AU19" s="331" t="str">
        <f t="shared" si="10"/>
        <v/>
      </c>
      <c r="AV19" s="477" t="str">
        <f t="shared" si="11"/>
        <v/>
      </c>
      <c r="AW19" s="312"/>
      <c r="AX19" s="164"/>
      <c r="AY19" s="313"/>
      <c r="AZ19" s="355"/>
      <c r="BA19" s="485"/>
      <c r="BB19" s="485"/>
      <c r="BC19" s="46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/>
      <c r="BS19" s="534"/>
      <c r="BT19" s="469" t="str">
        <f t="shared" si="1"/>
        <v/>
      </c>
      <c r="BU19" s="470">
        <f t="shared" si="2"/>
        <v>0</v>
      </c>
      <c r="BV19" s="471"/>
      <c r="BW19" s="471"/>
      <c r="BX19" s="469" t="str">
        <f t="shared" si="3"/>
        <v/>
      </c>
      <c r="BY19" s="521"/>
      <c r="BZ19" s="467"/>
      <c r="CA19" s="467"/>
      <c r="CB19" s="522"/>
    </row>
    <row r="20" spans="1:80" s="34" customFormat="1" ht="24.9" customHeight="1" x14ac:dyDescent="0.3">
      <c r="A20" s="225" t="s">
        <v>53</v>
      </c>
      <c r="B20" s="226">
        <v>12</v>
      </c>
      <c r="C20" s="162">
        <v>94</v>
      </c>
      <c r="D20" s="162"/>
      <c r="E20" s="159">
        <v>7.33</v>
      </c>
      <c r="F20" s="159">
        <v>7.37</v>
      </c>
      <c r="G20" s="158">
        <v>3730</v>
      </c>
      <c r="H20" s="158">
        <v>2630</v>
      </c>
      <c r="I20" s="297">
        <v>687</v>
      </c>
      <c r="J20" s="297">
        <v>13</v>
      </c>
      <c r="K20" s="457">
        <f t="shared" si="4"/>
        <v>98.107714701601168</v>
      </c>
      <c r="L20" s="297">
        <v>510</v>
      </c>
      <c r="M20" s="297">
        <v>8</v>
      </c>
      <c r="N20" s="457">
        <f t="shared" si="5"/>
        <v>98.431372549019599</v>
      </c>
      <c r="O20" s="297">
        <v>845</v>
      </c>
      <c r="P20" s="297">
        <v>40</v>
      </c>
      <c r="Q20" s="457">
        <f t="shared" si="6"/>
        <v>95.26627218934911</v>
      </c>
      <c r="R20" s="297">
        <v>343.3</v>
      </c>
      <c r="S20" s="297">
        <v>40.200000000000003</v>
      </c>
      <c r="T20" s="159">
        <v>219</v>
      </c>
      <c r="U20" s="159">
        <v>38.1</v>
      </c>
      <c r="V20" s="159">
        <v>1.7</v>
      </c>
      <c r="W20" s="159">
        <v>0.8</v>
      </c>
      <c r="X20" s="159">
        <v>0</v>
      </c>
      <c r="Y20" s="159">
        <v>0</v>
      </c>
      <c r="Z20" s="331">
        <f t="shared" si="12"/>
        <v>345</v>
      </c>
      <c r="AA20" s="331">
        <f t="shared" si="12"/>
        <v>41</v>
      </c>
      <c r="AB20" s="330">
        <f t="shared" si="7"/>
        <v>88.115942028985501</v>
      </c>
      <c r="AC20" s="159">
        <v>10.3</v>
      </c>
      <c r="AD20" s="159">
        <v>8.5</v>
      </c>
      <c r="AE20" s="175">
        <f t="shared" si="8"/>
        <v>17.475728155339812</v>
      </c>
      <c r="AF20" s="158"/>
      <c r="AG20" s="158"/>
      <c r="AH20" s="121" t="s">
        <v>248</v>
      </c>
      <c r="AI20" s="158" t="s">
        <v>249</v>
      </c>
      <c r="AJ20" s="158" t="s">
        <v>250</v>
      </c>
      <c r="AK20" s="305" t="s">
        <v>250</v>
      </c>
      <c r="AL20" s="339"/>
      <c r="AM20" s="245"/>
      <c r="AN20" s="245"/>
      <c r="AO20" s="483">
        <v>980</v>
      </c>
      <c r="AP20" s="331">
        <f t="shared" si="9"/>
        <v>212.12121212121212</v>
      </c>
      <c r="AQ20" s="342">
        <v>4620</v>
      </c>
      <c r="AR20" s="342">
        <v>17567</v>
      </c>
      <c r="AS20" s="328">
        <v>86.15</v>
      </c>
      <c r="AT20" s="477">
        <f t="shared" si="0"/>
        <v>2.925925925925926</v>
      </c>
      <c r="AU20" s="331">
        <f t="shared" si="10"/>
        <v>20.491370695172755</v>
      </c>
      <c r="AV20" s="477">
        <f t="shared" si="11"/>
        <v>0.11038961038961038</v>
      </c>
      <c r="AW20" s="312"/>
      <c r="AX20" s="164"/>
      <c r="AY20" s="313"/>
      <c r="AZ20" s="355"/>
      <c r="BA20" s="485"/>
      <c r="BB20" s="485">
        <v>1.32</v>
      </c>
      <c r="BC20" s="46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>
        <v>5</v>
      </c>
      <c r="BS20" s="534">
        <v>41</v>
      </c>
      <c r="BT20" s="469">
        <f t="shared" si="1"/>
        <v>14060.86956521739</v>
      </c>
      <c r="BU20" s="470">
        <f t="shared" si="2"/>
        <v>0.48936170212765956</v>
      </c>
      <c r="BV20" s="471">
        <v>2</v>
      </c>
      <c r="BW20" s="471">
        <v>500</v>
      </c>
      <c r="BX20" s="469">
        <f t="shared" si="3"/>
        <v>216.45021645021646</v>
      </c>
      <c r="BY20" s="521"/>
      <c r="BZ20" s="467"/>
      <c r="CA20" s="467">
        <v>1.32</v>
      </c>
      <c r="CB20" s="522"/>
    </row>
    <row r="21" spans="1:80" s="34" customFormat="1" ht="24.9" customHeight="1" x14ac:dyDescent="0.3">
      <c r="A21" s="225" t="s">
        <v>47</v>
      </c>
      <c r="B21" s="226">
        <v>13</v>
      </c>
      <c r="C21" s="162">
        <v>168</v>
      </c>
      <c r="D21" s="162"/>
      <c r="E21" s="159"/>
      <c r="F21" s="159"/>
      <c r="G21" s="158"/>
      <c r="H21" s="158"/>
      <c r="I21" s="297"/>
      <c r="J21" s="297"/>
      <c r="K21" s="457" t="str">
        <f t="shared" si="4"/>
        <v/>
      </c>
      <c r="L21" s="297"/>
      <c r="M21" s="297"/>
      <c r="N21" s="457" t="str">
        <f t="shared" si="5"/>
        <v/>
      </c>
      <c r="O21" s="297"/>
      <c r="P21" s="297"/>
      <c r="Q21" s="457" t="str">
        <f t="shared" si="6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59"/>
      <c r="AD21" s="159"/>
      <c r="AE21" s="175" t="str">
        <f t="shared" si="8"/>
        <v/>
      </c>
      <c r="AF21" s="158"/>
      <c r="AG21" s="158"/>
      <c r="AH21" s="121"/>
      <c r="AI21" s="158"/>
      <c r="AJ21" s="158"/>
      <c r="AK21" s="305"/>
      <c r="AL21" s="339"/>
      <c r="AM21" s="245"/>
      <c r="AN21" s="245"/>
      <c r="AO21" s="483">
        <v>920</v>
      </c>
      <c r="AP21" s="331" t="str">
        <f t="shared" si="9"/>
        <v/>
      </c>
      <c r="AQ21" s="342"/>
      <c r="AR21" s="342"/>
      <c r="AS21" s="328"/>
      <c r="AT21" s="477">
        <f t="shared" si="0"/>
        <v>1.405693950177936</v>
      </c>
      <c r="AU21" s="331" t="str">
        <f t="shared" si="10"/>
        <v/>
      </c>
      <c r="AV21" s="477" t="str">
        <f t="shared" si="11"/>
        <v/>
      </c>
      <c r="AW21" s="312"/>
      <c r="AX21" s="164"/>
      <c r="AY21" s="313"/>
      <c r="AZ21" s="355"/>
      <c r="BA21" s="485"/>
      <c r="BB21" s="485"/>
      <c r="BC21" s="46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8</v>
      </c>
      <c r="BS21" s="534">
        <v>113</v>
      </c>
      <c r="BT21" s="469" t="str">
        <f t="shared" si="1"/>
        <v/>
      </c>
      <c r="BU21" s="470">
        <f t="shared" si="2"/>
        <v>0.72023809523809523</v>
      </c>
      <c r="BV21" s="471">
        <v>2</v>
      </c>
      <c r="BW21" s="471">
        <v>460</v>
      </c>
      <c r="BX21" s="469" t="str">
        <f t="shared" si="3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48</v>
      </c>
      <c r="B22" s="226">
        <v>14</v>
      </c>
      <c r="C22" s="162">
        <v>97</v>
      </c>
      <c r="D22" s="162"/>
      <c r="E22" s="159"/>
      <c r="F22" s="159">
        <v>7.4</v>
      </c>
      <c r="G22" s="158"/>
      <c r="H22" s="158">
        <v>2010</v>
      </c>
      <c r="I22" s="297"/>
      <c r="J22" s="297">
        <v>13</v>
      </c>
      <c r="K22" s="457" t="str">
        <f t="shared" si="4"/>
        <v/>
      </c>
      <c r="L22" s="297"/>
      <c r="M22" s="297">
        <v>8.1999999999999993</v>
      </c>
      <c r="N22" s="457" t="str">
        <f t="shared" si="5"/>
        <v/>
      </c>
      <c r="O22" s="297"/>
      <c r="P22" s="297">
        <v>42</v>
      </c>
      <c r="Q22" s="457" t="str">
        <f t="shared" si="6"/>
        <v/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59"/>
      <c r="AD22" s="159"/>
      <c r="AE22" s="175" t="str">
        <f t="shared" si="8"/>
        <v/>
      </c>
      <c r="AF22" s="158"/>
      <c r="AG22" s="158"/>
      <c r="AH22" s="121" t="s">
        <v>248</v>
      </c>
      <c r="AI22" s="158" t="s">
        <v>251</v>
      </c>
      <c r="AJ22" s="158" t="s">
        <v>250</v>
      </c>
      <c r="AK22" s="305" t="s">
        <v>250</v>
      </c>
      <c r="AL22" s="339"/>
      <c r="AM22" s="245"/>
      <c r="AN22" s="245"/>
      <c r="AO22" s="483">
        <v>800</v>
      </c>
      <c r="AP22" s="331" t="str">
        <f t="shared" si="9"/>
        <v/>
      </c>
      <c r="AQ22" s="342"/>
      <c r="AR22" s="342"/>
      <c r="AS22" s="328"/>
      <c r="AT22" s="477">
        <f t="shared" si="0"/>
        <v>2.9044117647058822</v>
      </c>
      <c r="AU22" s="331" t="str">
        <f t="shared" si="10"/>
        <v/>
      </c>
      <c r="AV22" s="477" t="str">
        <f t="shared" si="11"/>
        <v/>
      </c>
      <c r="AW22" s="312"/>
      <c r="AX22" s="164"/>
      <c r="AY22" s="313"/>
      <c r="AZ22" s="355"/>
      <c r="BA22" s="485"/>
      <c r="BB22" s="485"/>
      <c r="BC22" s="46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9</v>
      </c>
      <c r="BS22" s="471">
        <v>39</v>
      </c>
      <c r="BT22" s="469" t="str">
        <f t="shared" si="1"/>
        <v/>
      </c>
      <c r="BU22" s="470">
        <f t="shared" si="2"/>
        <v>0.49484536082474229</v>
      </c>
      <c r="BV22" s="471">
        <v>2</v>
      </c>
      <c r="BW22" s="471">
        <v>400</v>
      </c>
      <c r="BX22" s="469" t="str">
        <f t="shared" si="3"/>
        <v/>
      </c>
      <c r="BY22" s="521">
        <v>11</v>
      </c>
      <c r="BZ22" s="467"/>
      <c r="CA22" s="467"/>
      <c r="CB22" s="522"/>
    </row>
    <row r="23" spans="1:80" s="34" customFormat="1" ht="24.9" customHeight="1" x14ac:dyDescent="0.3">
      <c r="A23" s="225" t="s">
        <v>49</v>
      </c>
      <c r="B23" s="226">
        <v>15</v>
      </c>
      <c r="C23" s="162">
        <v>78</v>
      </c>
      <c r="D23" s="162"/>
      <c r="E23" s="159">
        <v>7.29</v>
      </c>
      <c r="F23" s="159">
        <v>7.41</v>
      </c>
      <c r="G23" s="158">
        <v>3580</v>
      </c>
      <c r="H23" s="158">
        <v>2540</v>
      </c>
      <c r="I23" s="297">
        <v>524</v>
      </c>
      <c r="J23" s="297">
        <v>11</v>
      </c>
      <c r="K23" s="457">
        <f t="shared" si="4"/>
        <v>97.900763358778633</v>
      </c>
      <c r="L23" s="297"/>
      <c r="M23" s="297"/>
      <c r="N23" s="457" t="str">
        <f t="shared" si="5"/>
        <v/>
      </c>
      <c r="O23" s="297">
        <v>975</v>
      </c>
      <c r="P23" s="297">
        <v>44</v>
      </c>
      <c r="Q23" s="457">
        <f t="shared" si="6"/>
        <v>95.487179487179489</v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 t="s">
        <v>248</v>
      </c>
      <c r="AI23" s="158" t="s">
        <v>249</v>
      </c>
      <c r="AJ23" s="158" t="s">
        <v>250</v>
      </c>
      <c r="AK23" s="305" t="s">
        <v>250</v>
      </c>
      <c r="AL23" s="339"/>
      <c r="AM23" s="245"/>
      <c r="AN23" s="245"/>
      <c r="AO23" s="483">
        <v>970</v>
      </c>
      <c r="AP23" s="331" t="str">
        <f t="shared" si="9"/>
        <v/>
      </c>
      <c r="AQ23" s="342"/>
      <c r="AR23" s="342"/>
      <c r="AS23" s="328"/>
      <c r="AT23" s="477">
        <f t="shared" si="0"/>
        <v>3.2644628099173554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485"/>
      <c r="BB23" s="485"/>
      <c r="BC23" s="46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>
        <v>7</v>
      </c>
      <c r="BS23" s="471">
        <v>43</v>
      </c>
      <c r="BT23" s="469" t="str">
        <f t="shared" si="1"/>
        <v/>
      </c>
      <c r="BU23" s="470">
        <f t="shared" si="2"/>
        <v>0.64102564102564108</v>
      </c>
      <c r="BV23" s="471">
        <v>2</v>
      </c>
      <c r="BW23" s="471">
        <v>550</v>
      </c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50</v>
      </c>
      <c r="B24" s="226">
        <v>16</v>
      </c>
      <c r="C24" s="162">
        <v>102.66666666666667</v>
      </c>
      <c r="D24" s="162"/>
      <c r="E24" s="159"/>
      <c r="F24" s="159"/>
      <c r="G24" s="158"/>
      <c r="H24" s="158"/>
      <c r="I24" s="297"/>
      <c r="J24" s="297"/>
      <c r="K24" s="457" t="str">
        <f t="shared" si="4"/>
        <v/>
      </c>
      <c r="L24" s="297"/>
      <c r="M24" s="297"/>
      <c r="N24" s="457" t="str">
        <f t="shared" si="5"/>
        <v/>
      </c>
      <c r="O24" s="297"/>
      <c r="P24" s="297"/>
      <c r="Q24" s="457" t="str">
        <f t="shared" si="6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/>
      <c r="AI24" s="158"/>
      <c r="AJ24" s="158"/>
      <c r="AK24" s="305"/>
      <c r="AL24" s="339"/>
      <c r="AM24" s="245"/>
      <c r="AN24" s="245"/>
      <c r="AO24" s="483">
        <v>980</v>
      </c>
      <c r="AP24" s="331" t="str">
        <f t="shared" si="9"/>
        <v/>
      </c>
      <c r="AQ24" s="342"/>
      <c r="AR24" s="342"/>
      <c r="AS24" s="328"/>
      <c r="AT24" s="477">
        <f t="shared" si="0"/>
        <v>1.7819548872180451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485"/>
      <c r="BB24" s="485"/>
      <c r="BC24" s="46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15</v>
      </c>
      <c r="BS24" s="471">
        <v>119</v>
      </c>
      <c r="BT24" s="469" t="str">
        <f t="shared" si="1"/>
        <v/>
      </c>
      <c r="BU24" s="470">
        <f t="shared" si="2"/>
        <v>1.3051948051948052</v>
      </c>
      <c r="BV24" s="471">
        <v>2</v>
      </c>
      <c r="BW24" s="471">
        <v>500</v>
      </c>
      <c r="BX24" s="469" t="str">
        <f t="shared" si="3"/>
        <v/>
      </c>
      <c r="BY24" s="521"/>
      <c r="BZ24" s="467"/>
      <c r="CA24" s="467"/>
      <c r="CB24" s="522"/>
    </row>
    <row r="25" spans="1:80" s="34" customFormat="1" ht="24.9" customHeight="1" x14ac:dyDescent="0.3">
      <c r="A25" s="225" t="s">
        <v>51</v>
      </c>
      <c r="B25" s="226">
        <v>17</v>
      </c>
      <c r="C25" s="162">
        <v>102.66666666666667</v>
      </c>
      <c r="D25" s="162"/>
      <c r="E25" s="159"/>
      <c r="F25" s="159"/>
      <c r="G25" s="158"/>
      <c r="H25" s="158"/>
      <c r="I25" s="297"/>
      <c r="J25" s="297"/>
      <c r="K25" s="457" t="str">
        <f t="shared" si="4"/>
        <v/>
      </c>
      <c r="L25" s="297"/>
      <c r="M25" s="297"/>
      <c r="N25" s="457" t="str">
        <f t="shared" si="5"/>
        <v/>
      </c>
      <c r="O25" s="297"/>
      <c r="P25" s="297"/>
      <c r="Q25" s="457" t="str">
        <f t="shared" si="6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59"/>
      <c r="AD25" s="159"/>
      <c r="AE25" s="175" t="str">
        <f t="shared" si="8"/>
        <v/>
      </c>
      <c r="AF25" s="158"/>
      <c r="AG25" s="158"/>
      <c r="AH25" s="121"/>
      <c r="AI25" s="158"/>
      <c r="AJ25" s="158"/>
      <c r="AK25" s="305"/>
      <c r="AL25" s="339"/>
      <c r="AM25" s="245"/>
      <c r="AN25" s="245"/>
      <c r="AO25" s="483"/>
      <c r="AP25" s="331" t="str">
        <f t="shared" si="9"/>
        <v/>
      </c>
      <c r="AQ25" s="342"/>
      <c r="AR25" s="342"/>
      <c r="AS25" s="328"/>
      <c r="AT25" s="477">
        <f t="shared" si="0"/>
        <v>3.8474025974025974</v>
      </c>
      <c r="AU25" s="331" t="str">
        <f t="shared" si="10"/>
        <v/>
      </c>
      <c r="AV25" s="477" t="str">
        <f t="shared" si="11"/>
        <v/>
      </c>
      <c r="AW25" s="312"/>
      <c r="AX25" s="164"/>
      <c r="AY25" s="313"/>
      <c r="AZ25" s="355"/>
      <c r="BA25" s="485"/>
      <c r="BB25" s="485"/>
      <c r="BC25" s="46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/>
      <c r="BS25" s="471"/>
      <c r="BT25" s="469" t="str">
        <f t="shared" si="1"/>
        <v/>
      </c>
      <c r="BU25" s="470">
        <f t="shared" si="2"/>
        <v>0</v>
      </c>
      <c r="BV25" s="471"/>
      <c r="BW25" s="471"/>
      <c r="BX25" s="469" t="str">
        <f t="shared" si="3"/>
        <v/>
      </c>
      <c r="BY25" s="521"/>
      <c r="BZ25" s="467"/>
      <c r="CA25" s="467"/>
      <c r="CB25" s="522"/>
    </row>
    <row r="26" spans="1:80" s="34" customFormat="1" ht="24.9" customHeight="1" x14ac:dyDescent="0.3">
      <c r="A26" s="225" t="s">
        <v>52</v>
      </c>
      <c r="B26" s="226">
        <v>18</v>
      </c>
      <c r="C26" s="162">
        <v>102.66666666666667</v>
      </c>
      <c r="D26" s="162"/>
      <c r="E26" s="159"/>
      <c r="F26" s="159"/>
      <c r="G26" s="158"/>
      <c r="H26" s="158"/>
      <c r="I26" s="297"/>
      <c r="J26" s="297"/>
      <c r="K26" s="457" t="str">
        <f t="shared" si="4"/>
        <v/>
      </c>
      <c r="L26" s="297"/>
      <c r="M26" s="297"/>
      <c r="N26" s="457" t="str">
        <f t="shared" si="5"/>
        <v/>
      </c>
      <c r="O26" s="297"/>
      <c r="P26" s="297"/>
      <c r="Q26" s="457" t="str">
        <f t="shared" si="6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59"/>
      <c r="AD26" s="159"/>
      <c r="AE26" s="175" t="str">
        <f t="shared" si="8"/>
        <v/>
      </c>
      <c r="AF26" s="158"/>
      <c r="AG26" s="158"/>
      <c r="AH26" s="121"/>
      <c r="AI26" s="158"/>
      <c r="AJ26" s="158"/>
      <c r="AK26" s="305"/>
      <c r="AL26" s="339"/>
      <c r="AM26" s="245"/>
      <c r="AN26" s="245"/>
      <c r="AO26" s="483"/>
      <c r="AP26" s="331" t="str">
        <f t="shared" si="9"/>
        <v/>
      </c>
      <c r="AQ26" s="342"/>
      <c r="AR26" s="342"/>
      <c r="AS26" s="328"/>
      <c r="AT26" s="477">
        <f t="shared" si="0"/>
        <v>3.8474025974025974</v>
      </c>
      <c r="AU26" s="331" t="str">
        <f t="shared" si="10"/>
        <v/>
      </c>
      <c r="AV26" s="477" t="str">
        <f t="shared" si="11"/>
        <v/>
      </c>
      <c r="AW26" s="312"/>
      <c r="AX26" s="164"/>
      <c r="AY26" s="313"/>
      <c r="AZ26" s="355"/>
      <c r="BA26" s="485"/>
      <c r="BB26" s="485"/>
      <c r="BC26" s="46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/>
      <c r="BS26" s="471"/>
      <c r="BT26" s="469" t="str">
        <f t="shared" si="1"/>
        <v/>
      </c>
      <c r="BU26" s="470">
        <f t="shared" si="2"/>
        <v>0</v>
      </c>
      <c r="BV26" s="471"/>
      <c r="BW26" s="471"/>
      <c r="BX26" s="469" t="str">
        <f t="shared" si="3"/>
        <v/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53</v>
      </c>
      <c r="B27" s="226">
        <v>19</v>
      </c>
      <c r="C27" s="162">
        <v>80</v>
      </c>
      <c r="D27" s="162"/>
      <c r="E27" s="159">
        <v>7.18</v>
      </c>
      <c r="F27" s="159">
        <v>7.38</v>
      </c>
      <c r="G27" s="158">
        <v>3430</v>
      </c>
      <c r="H27" s="158">
        <v>2170</v>
      </c>
      <c r="I27" s="297">
        <v>508</v>
      </c>
      <c r="J27" s="297">
        <v>10.7</v>
      </c>
      <c r="K27" s="457">
        <f t="shared" si="4"/>
        <v>97.893700787401571</v>
      </c>
      <c r="L27" s="297">
        <v>800</v>
      </c>
      <c r="M27" s="297">
        <v>10</v>
      </c>
      <c r="N27" s="457">
        <f t="shared" si="5"/>
        <v>98.75</v>
      </c>
      <c r="O27" s="297">
        <v>1335</v>
      </c>
      <c r="P27" s="297">
        <v>49</v>
      </c>
      <c r="Q27" s="457">
        <f t="shared" si="6"/>
        <v>96.329588014981269</v>
      </c>
      <c r="R27" s="297">
        <v>173.5</v>
      </c>
      <c r="S27" s="297">
        <v>35.299999999999997</v>
      </c>
      <c r="T27" s="159">
        <v>172.6</v>
      </c>
      <c r="U27" s="159">
        <v>33.299999999999997</v>
      </c>
      <c r="V27" s="159">
        <v>1.5</v>
      </c>
      <c r="W27" s="159">
        <v>0.7</v>
      </c>
      <c r="X27" s="159">
        <v>0</v>
      </c>
      <c r="Y27" s="159">
        <v>0</v>
      </c>
      <c r="Z27" s="331">
        <f t="shared" si="12"/>
        <v>175</v>
      </c>
      <c r="AA27" s="331">
        <f t="shared" si="12"/>
        <v>36</v>
      </c>
      <c r="AB27" s="330">
        <f t="shared" si="7"/>
        <v>79.428571428571431</v>
      </c>
      <c r="AC27" s="159">
        <v>11.5</v>
      </c>
      <c r="AD27" s="159">
        <v>7</v>
      </c>
      <c r="AE27" s="175">
        <f t="shared" si="8"/>
        <v>39.130434782608695</v>
      </c>
      <c r="AF27" s="158"/>
      <c r="AG27" s="158"/>
      <c r="AH27" s="121" t="s">
        <v>248</v>
      </c>
      <c r="AI27" s="158" t="s">
        <v>249</v>
      </c>
      <c r="AJ27" s="158" t="s">
        <v>250</v>
      </c>
      <c r="AK27" s="305" t="s">
        <v>250</v>
      </c>
      <c r="AL27" s="339"/>
      <c r="AM27" s="245"/>
      <c r="AN27" s="245"/>
      <c r="AO27" s="483">
        <v>960</v>
      </c>
      <c r="AP27" s="331">
        <f t="shared" si="9"/>
        <v>216.21621621621622</v>
      </c>
      <c r="AQ27" s="342">
        <v>4440</v>
      </c>
      <c r="AR27" s="342">
        <v>15400</v>
      </c>
      <c r="AS27" s="328">
        <v>83.78</v>
      </c>
      <c r="AT27" s="477">
        <f t="shared" si="0"/>
        <v>3.2916666666666665</v>
      </c>
      <c r="AU27" s="331">
        <f t="shared" si="10"/>
        <v>22.526202219482119</v>
      </c>
      <c r="AV27" s="477">
        <f t="shared" si="11"/>
        <v>0.18018018018018017</v>
      </c>
      <c r="AW27" s="312"/>
      <c r="AX27" s="164"/>
      <c r="AY27" s="313"/>
      <c r="AZ27" s="355"/>
      <c r="BA27" s="485"/>
      <c r="BB27" s="485">
        <v>1.3</v>
      </c>
      <c r="BC27" s="46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v>5</v>
      </c>
      <c r="BS27" s="471">
        <v>40</v>
      </c>
      <c r="BT27" s="469">
        <f t="shared" si="1"/>
        <v>12333.333333333334</v>
      </c>
      <c r="BU27" s="470">
        <f t="shared" si="2"/>
        <v>0.5625</v>
      </c>
      <c r="BV27" s="471">
        <v>2</v>
      </c>
      <c r="BW27" s="471">
        <v>480</v>
      </c>
      <c r="BX27" s="469">
        <f t="shared" si="3"/>
        <v>216.21621621621622</v>
      </c>
      <c r="BY27" s="521"/>
      <c r="BZ27" s="467"/>
      <c r="CA27" s="467">
        <v>1.3</v>
      </c>
      <c r="CB27" s="522"/>
    </row>
    <row r="28" spans="1:80" s="34" customFormat="1" ht="24.9" customHeight="1" x14ac:dyDescent="0.3">
      <c r="A28" s="225" t="s">
        <v>47</v>
      </c>
      <c r="B28" s="226">
        <v>20</v>
      </c>
      <c r="C28" s="162">
        <v>92</v>
      </c>
      <c r="D28" s="162"/>
      <c r="E28" s="159"/>
      <c r="F28" s="159"/>
      <c r="G28" s="158"/>
      <c r="H28" s="158"/>
      <c r="I28" s="297"/>
      <c r="J28" s="297"/>
      <c r="K28" s="457" t="str">
        <f t="shared" si="4"/>
        <v/>
      </c>
      <c r="L28" s="297"/>
      <c r="M28" s="297"/>
      <c r="N28" s="457" t="str">
        <f t="shared" si="5"/>
        <v/>
      </c>
      <c r="O28" s="297"/>
      <c r="P28" s="297"/>
      <c r="Q28" s="457" t="str">
        <f t="shared" si="6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/>
      <c r="AI28" s="158"/>
      <c r="AJ28" s="158"/>
      <c r="AK28" s="305"/>
      <c r="AL28" s="339"/>
      <c r="AM28" s="245"/>
      <c r="AN28" s="245"/>
      <c r="AO28" s="483">
        <v>920</v>
      </c>
      <c r="AP28" s="331" t="str">
        <f t="shared" si="9"/>
        <v/>
      </c>
      <c r="AQ28" s="342"/>
      <c r="AR28" s="342"/>
      <c r="AS28" s="328"/>
      <c r="AT28" s="477">
        <f t="shared" si="0"/>
        <v>2.9924242424242422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485"/>
      <c r="BB28" s="485"/>
      <c r="BC28" s="46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7</v>
      </c>
      <c r="BS28" s="471">
        <v>40</v>
      </c>
      <c r="BT28" s="469" t="str">
        <f t="shared" si="1"/>
        <v/>
      </c>
      <c r="BU28" s="470">
        <f t="shared" si="2"/>
        <v>0.51086956521739135</v>
      </c>
      <c r="BV28" s="471">
        <v>2</v>
      </c>
      <c r="BW28" s="471">
        <v>460</v>
      </c>
      <c r="BX28" s="469" t="str">
        <f t="shared" si="3"/>
        <v/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48</v>
      </c>
      <c r="B29" s="226">
        <v>21</v>
      </c>
      <c r="C29" s="162">
        <v>98</v>
      </c>
      <c r="D29" s="162"/>
      <c r="E29" s="159">
        <v>7.1</v>
      </c>
      <c r="F29" s="159">
        <v>7.4</v>
      </c>
      <c r="G29" s="158">
        <v>3420</v>
      </c>
      <c r="H29" s="158">
        <v>2320</v>
      </c>
      <c r="I29" s="297">
        <v>370</v>
      </c>
      <c r="J29" s="297">
        <v>10</v>
      </c>
      <c r="K29" s="457">
        <f t="shared" si="4"/>
        <v>97.297297297297305</v>
      </c>
      <c r="L29" s="297">
        <v>579</v>
      </c>
      <c r="M29" s="297">
        <v>9.6999999999999993</v>
      </c>
      <c r="N29" s="457">
        <f t="shared" si="5"/>
        <v>98.32469775474955</v>
      </c>
      <c r="O29" s="297">
        <v>1186</v>
      </c>
      <c r="P29" s="297">
        <v>49</v>
      </c>
      <c r="Q29" s="457">
        <f t="shared" si="6"/>
        <v>95.868465430016855</v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59"/>
      <c r="AD29" s="159"/>
      <c r="AE29" s="175" t="str">
        <f t="shared" si="8"/>
        <v/>
      </c>
      <c r="AF29" s="158"/>
      <c r="AG29" s="158"/>
      <c r="AH29" s="121" t="s">
        <v>248</v>
      </c>
      <c r="AI29" s="158" t="s">
        <v>251</v>
      </c>
      <c r="AJ29" s="158" t="s">
        <v>250</v>
      </c>
      <c r="AK29" s="305" t="s">
        <v>250</v>
      </c>
      <c r="AL29" s="339"/>
      <c r="AM29" s="245"/>
      <c r="AN29" s="245"/>
      <c r="AO29" s="483">
        <v>900</v>
      </c>
      <c r="AP29" s="331" t="str">
        <f t="shared" si="9"/>
        <v/>
      </c>
      <c r="AQ29" s="342"/>
      <c r="AR29" s="342"/>
      <c r="AS29" s="328"/>
      <c r="AT29" s="477">
        <f t="shared" si="0"/>
        <v>2.8417266187050361</v>
      </c>
      <c r="AU29" s="331" t="str">
        <f t="shared" si="10"/>
        <v/>
      </c>
      <c r="AV29" s="477" t="str">
        <f t="shared" si="11"/>
        <v/>
      </c>
      <c r="AW29" s="312"/>
      <c r="AX29" s="164"/>
      <c r="AY29" s="313"/>
      <c r="AZ29" s="355"/>
      <c r="BA29" s="485"/>
      <c r="BB29" s="485"/>
      <c r="BC29" s="46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8</v>
      </c>
      <c r="BS29" s="471">
        <v>41</v>
      </c>
      <c r="BT29" s="469" t="str">
        <f t="shared" si="1"/>
        <v/>
      </c>
      <c r="BU29" s="470">
        <f t="shared" si="2"/>
        <v>0.5</v>
      </c>
      <c r="BV29" s="471">
        <v>2</v>
      </c>
      <c r="BW29" s="471">
        <v>450</v>
      </c>
      <c r="BX29" s="469" t="str">
        <f t="shared" si="3"/>
        <v/>
      </c>
      <c r="BY29" s="521">
        <v>11</v>
      </c>
      <c r="BZ29" s="467"/>
      <c r="CA29" s="467"/>
      <c r="CB29" s="522"/>
    </row>
    <row r="30" spans="1:80" s="34" customFormat="1" ht="24.9" customHeight="1" x14ac:dyDescent="0.3">
      <c r="A30" s="225" t="s">
        <v>49</v>
      </c>
      <c r="B30" s="226">
        <v>22</v>
      </c>
      <c r="C30" s="162">
        <v>86</v>
      </c>
      <c r="D30" s="162"/>
      <c r="E30" s="159"/>
      <c r="F30" s="159"/>
      <c r="G30" s="158"/>
      <c r="H30" s="158"/>
      <c r="I30" s="297"/>
      <c r="J30" s="297"/>
      <c r="K30" s="457" t="str">
        <f t="shared" si="4"/>
        <v/>
      </c>
      <c r="L30" s="297"/>
      <c r="M30" s="297"/>
      <c r="N30" s="457" t="str">
        <f t="shared" si="5"/>
        <v/>
      </c>
      <c r="O30" s="297"/>
      <c r="P30" s="297"/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/>
      <c r="AI30" s="158"/>
      <c r="AJ30" s="158"/>
      <c r="AK30" s="305"/>
      <c r="AL30" s="339"/>
      <c r="AM30" s="245"/>
      <c r="AN30" s="245"/>
      <c r="AO30" s="483">
        <v>900</v>
      </c>
      <c r="AP30" s="331" t="str">
        <f t="shared" si="9"/>
        <v/>
      </c>
      <c r="AQ30" s="342"/>
      <c r="AR30" s="342"/>
      <c r="AS30" s="328"/>
      <c r="AT30" s="477">
        <f t="shared" si="0"/>
        <v>3.0384615384615383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485"/>
      <c r="BB30" s="485"/>
      <c r="BC30" s="46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8</v>
      </c>
      <c r="BS30" s="471">
        <v>44</v>
      </c>
      <c r="BT30" s="469" t="str">
        <f t="shared" si="1"/>
        <v/>
      </c>
      <c r="BU30" s="470">
        <f t="shared" si="2"/>
        <v>0.60465116279069764</v>
      </c>
      <c r="BV30" s="471">
        <v>2</v>
      </c>
      <c r="BW30" s="471">
        <v>450</v>
      </c>
      <c r="BX30" s="469" t="str">
        <f t="shared" si="3"/>
        <v/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50</v>
      </c>
      <c r="B31" s="226">
        <v>23</v>
      </c>
      <c r="C31" s="162">
        <v>99.666666666666671</v>
      </c>
      <c r="D31" s="162"/>
      <c r="E31" s="159">
        <v>7.12</v>
      </c>
      <c r="F31" s="159">
        <v>7.43</v>
      </c>
      <c r="G31" s="158">
        <v>3590</v>
      </c>
      <c r="H31" s="158">
        <v>2230</v>
      </c>
      <c r="I31" s="297">
        <v>344</v>
      </c>
      <c r="J31" s="297">
        <v>12</v>
      </c>
      <c r="K31" s="457">
        <f t="shared" si="4"/>
        <v>96.511627906976756</v>
      </c>
      <c r="L31" s="297"/>
      <c r="M31" s="297"/>
      <c r="N31" s="457" t="str">
        <f t="shared" si="5"/>
        <v/>
      </c>
      <c r="O31" s="297">
        <v>1119</v>
      </c>
      <c r="P31" s="297">
        <v>47</v>
      </c>
      <c r="Q31" s="457">
        <f t="shared" si="6"/>
        <v>95.799821268990172</v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59"/>
      <c r="AD31" s="159"/>
      <c r="AE31" s="175" t="str">
        <f t="shared" si="8"/>
        <v/>
      </c>
      <c r="AF31" s="158"/>
      <c r="AG31" s="158"/>
      <c r="AH31" s="121" t="s">
        <v>248</v>
      </c>
      <c r="AI31" s="158" t="s">
        <v>249</v>
      </c>
      <c r="AJ31" s="158" t="s">
        <v>250</v>
      </c>
      <c r="AK31" s="305" t="s">
        <v>250</v>
      </c>
      <c r="AL31" s="339"/>
      <c r="AM31" s="245"/>
      <c r="AN31" s="245"/>
      <c r="AO31" s="483">
        <v>900</v>
      </c>
      <c r="AP31" s="331" t="str">
        <f t="shared" si="9"/>
        <v/>
      </c>
      <c r="AQ31" s="342"/>
      <c r="AR31" s="342"/>
      <c r="AS31" s="328"/>
      <c r="AT31" s="477">
        <f t="shared" si="0"/>
        <v>1.80640243902439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485"/>
      <c r="BB31" s="485"/>
      <c r="BC31" s="46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4</v>
      </c>
      <c r="BS31" s="534">
        <v>119</v>
      </c>
      <c r="BT31" s="469" t="str">
        <f t="shared" si="1"/>
        <v/>
      </c>
      <c r="BU31" s="470">
        <f t="shared" si="2"/>
        <v>1.2341137123745818</v>
      </c>
      <c r="BV31" s="471"/>
      <c r="BW31" s="471"/>
      <c r="BX31" s="469" t="str">
        <f t="shared" si="3"/>
        <v/>
      </c>
      <c r="BY31" s="521"/>
      <c r="BZ31" s="467"/>
      <c r="CA31" s="467"/>
      <c r="CB31" s="522"/>
    </row>
    <row r="32" spans="1:80" s="34" customFormat="1" ht="24.9" customHeight="1" x14ac:dyDescent="0.3">
      <c r="A32" s="225" t="s">
        <v>51</v>
      </c>
      <c r="B32" s="226">
        <v>24</v>
      </c>
      <c r="C32" s="162">
        <v>99.666666666666671</v>
      </c>
      <c r="D32" s="162"/>
      <c r="E32" s="159"/>
      <c r="F32" s="159"/>
      <c r="G32" s="158"/>
      <c r="H32" s="158"/>
      <c r="I32" s="297"/>
      <c r="J32" s="297"/>
      <c r="K32" s="457" t="str">
        <f t="shared" si="4"/>
        <v/>
      </c>
      <c r="L32" s="297"/>
      <c r="M32" s="297"/>
      <c r="N32" s="457" t="str">
        <f t="shared" si="5"/>
        <v/>
      </c>
      <c r="O32" s="297"/>
      <c r="P32" s="297"/>
      <c r="Q32" s="457" t="str">
        <f t="shared" si="6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59"/>
      <c r="AD32" s="159"/>
      <c r="AE32" s="175" t="str">
        <f t="shared" si="8"/>
        <v/>
      </c>
      <c r="AF32" s="158"/>
      <c r="AG32" s="158"/>
      <c r="AH32" s="121"/>
      <c r="AI32" s="158"/>
      <c r="AJ32" s="158"/>
      <c r="AK32" s="305"/>
      <c r="AL32" s="339"/>
      <c r="AM32" s="245"/>
      <c r="AN32" s="245"/>
      <c r="AO32" s="483"/>
      <c r="AP32" s="331" t="str">
        <f t="shared" si="9"/>
        <v/>
      </c>
      <c r="AQ32" s="342"/>
      <c r="AR32" s="342"/>
      <c r="AS32" s="328"/>
      <c r="AT32" s="477">
        <f t="shared" si="0"/>
        <v>3.9632107023411369</v>
      </c>
      <c r="AU32" s="331" t="str">
        <f t="shared" si="10"/>
        <v/>
      </c>
      <c r="AV32" s="477" t="str">
        <f t="shared" si="11"/>
        <v/>
      </c>
      <c r="AW32" s="312"/>
      <c r="AX32" s="164"/>
      <c r="AY32" s="313"/>
      <c r="AZ32" s="355"/>
      <c r="BA32" s="485"/>
      <c r="BB32" s="485"/>
      <c r="BC32" s="46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/>
      <c r="BS32" s="534"/>
      <c r="BT32" s="469" t="str">
        <f t="shared" si="1"/>
        <v/>
      </c>
      <c r="BU32" s="470">
        <f t="shared" si="2"/>
        <v>0</v>
      </c>
      <c r="BV32" s="471"/>
      <c r="BW32" s="471"/>
      <c r="BX32" s="469" t="str">
        <f t="shared" si="3"/>
        <v/>
      </c>
      <c r="BY32" s="521"/>
      <c r="BZ32" s="467"/>
      <c r="CA32" s="467"/>
      <c r="CB32" s="522"/>
    </row>
    <row r="33" spans="1:80" s="34" customFormat="1" ht="24.9" customHeight="1" x14ac:dyDescent="0.3">
      <c r="A33" s="225" t="s">
        <v>52</v>
      </c>
      <c r="B33" s="226">
        <v>25</v>
      </c>
      <c r="C33" s="162">
        <v>99.666666666666671</v>
      </c>
      <c r="D33" s="162"/>
      <c r="E33" s="159"/>
      <c r="F33" s="159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/>
      <c r="AI33" s="158"/>
      <c r="AJ33" s="158"/>
      <c r="AK33" s="305"/>
      <c r="AL33" s="339"/>
      <c r="AM33" s="245"/>
      <c r="AN33" s="245"/>
      <c r="AO33" s="483"/>
      <c r="AP33" s="331" t="str">
        <f t="shared" si="9"/>
        <v/>
      </c>
      <c r="AQ33" s="342"/>
      <c r="AR33" s="342"/>
      <c r="AS33" s="328"/>
      <c r="AT33" s="477">
        <f t="shared" si="0"/>
        <v>3.9632107023411369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485"/>
      <c r="BB33" s="485"/>
      <c r="BC33" s="46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/>
      <c r="BS33" s="534"/>
      <c r="BT33" s="469" t="str">
        <f t="shared" si="1"/>
        <v/>
      </c>
      <c r="BU33" s="470">
        <f t="shared" si="2"/>
        <v>0</v>
      </c>
      <c r="BV33" s="471"/>
      <c r="BW33" s="471"/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53</v>
      </c>
      <c r="B34" s="226">
        <v>26</v>
      </c>
      <c r="C34" s="162">
        <v>84</v>
      </c>
      <c r="D34" s="162"/>
      <c r="E34" s="159">
        <v>7.45</v>
      </c>
      <c r="F34" s="159">
        <v>7.43</v>
      </c>
      <c r="G34" s="158">
        <v>3520</v>
      </c>
      <c r="H34" s="158">
        <v>2490</v>
      </c>
      <c r="I34" s="297">
        <v>320</v>
      </c>
      <c r="J34" s="297">
        <v>15.7</v>
      </c>
      <c r="K34" s="457">
        <f t="shared" si="4"/>
        <v>95.09375</v>
      </c>
      <c r="L34" s="297">
        <v>690</v>
      </c>
      <c r="M34" s="297">
        <v>12</v>
      </c>
      <c r="N34" s="457">
        <f t="shared" si="5"/>
        <v>98.260869565217391</v>
      </c>
      <c r="O34" s="297">
        <v>1149</v>
      </c>
      <c r="P34" s="297">
        <v>60</v>
      </c>
      <c r="Q34" s="457">
        <f t="shared" si="6"/>
        <v>94.778067885117494</v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 t="s">
        <v>248</v>
      </c>
      <c r="AI34" s="158" t="s">
        <v>249</v>
      </c>
      <c r="AJ34" s="158" t="s">
        <v>250</v>
      </c>
      <c r="AK34" s="305" t="s">
        <v>250</v>
      </c>
      <c r="AL34" s="339"/>
      <c r="AM34" s="245"/>
      <c r="AN34" s="245"/>
      <c r="AO34" s="483">
        <v>960</v>
      </c>
      <c r="AP34" s="331">
        <f t="shared" si="9"/>
        <v>221.19815668202764</v>
      </c>
      <c r="AQ34" s="342">
        <v>4340</v>
      </c>
      <c r="AR34" s="342">
        <v>12133</v>
      </c>
      <c r="AS34" s="328">
        <v>89.4</v>
      </c>
      <c r="AT34" s="477">
        <f t="shared" si="0"/>
        <v>3.16</v>
      </c>
      <c r="AU34" s="331">
        <f t="shared" si="10"/>
        <v>67.004627747725209</v>
      </c>
      <c r="AV34" s="477">
        <f t="shared" si="11"/>
        <v>0.15898617511520738</v>
      </c>
      <c r="AW34" s="312"/>
      <c r="AX34" s="164"/>
      <c r="AY34" s="313"/>
      <c r="AZ34" s="355"/>
      <c r="BA34" s="485"/>
      <c r="BB34" s="485">
        <v>1.07</v>
      </c>
      <c r="BC34" s="46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>
        <v>2</v>
      </c>
      <c r="BS34" s="534">
        <v>41</v>
      </c>
      <c r="BT34" s="469">
        <f t="shared" si="1"/>
        <v>12818.139534883721</v>
      </c>
      <c r="BU34" s="470">
        <f t="shared" si="2"/>
        <v>0.51190476190476186</v>
      </c>
      <c r="BV34" s="471">
        <v>1</v>
      </c>
      <c r="BW34" s="471">
        <v>960</v>
      </c>
      <c r="BX34" s="469">
        <f t="shared" si="3"/>
        <v>221.19815668202764</v>
      </c>
      <c r="BY34" s="521"/>
      <c r="BZ34" s="467"/>
      <c r="CA34" s="467">
        <v>1.07</v>
      </c>
      <c r="CB34" s="522"/>
    </row>
    <row r="35" spans="1:80" s="34" customFormat="1" ht="24.9" customHeight="1" x14ac:dyDescent="0.3">
      <c r="A35" s="225" t="s">
        <v>47</v>
      </c>
      <c r="B35" s="226">
        <v>27</v>
      </c>
      <c r="C35" s="162">
        <v>85</v>
      </c>
      <c r="D35" s="162"/>
      <c r="E35" s="159"/>
      <c r="F35" s="159"/>
      <c r="G35" s="158"/>
      <c r="H35" s="158"/>
      <c r="I35" s="297"/>
      <c r="J35" s="297"/>
      <c r="K35" s="457" t="str">
        <f t="shared" si="4"/>
        <v/>
      </c>
      <c r="L35" s="297"/>
      <c r="M35" s="297"/>
      <c r="N35" s="457" t="str">
        <f t="shared" si="5"/>
        <v/>
      </c>
      <c r="O35" s="297"/>
      <c r="P35" s="297"/>
      <c r="Q35" s="457" t="str">
        <f t="shared" si="6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/>
      <c r="AI35" s="158"/>
      <c r="AJ35" s="158"/>
      <c r="AK35" s="305"/>
      <c r="AL35" s="339"/>
      <c r="AM35" s="245"/>
      <c r="AN35" s="245"/>
      <c r="AO35" s="483">
        <v>980</v>
      </c>
      <c r="AP35" s="331" t="str">
        <f t="shared" si="9"/>
        <v/>
      </c>
      <c r="AQ35" s="342"/>
      <c r="AR35" s="342"/>
      <c r="AS35" s="328"/>
      <c r="AT35" s="477">
        <f t="shared" si="0"/>
        <v>3.2113821138211383</v>
      </c>
      <c r="AU35" s="331" t="str">
        <f t="shared" si="10"/>
        <v/>
      </c>
      <c r="AV35" s="477" t="str">
        <f t="shared" si="11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3</v>
      </c>
      <c r="BS35" s="471">
        <v>38</v>
      </c>
      <c r="BT35" s="469" t="str">
        <f t="shared" si="1"/>
        <v/>
      </c>
      <c r="BU35" s="470">
        <f t="shared" si="2"/>
        <v>0.4823529411764706</v>
      </c>
      <c r="BV35" s="471">
        <v>1</v>
      </c>
      <c r="BW35" s="471">
        <v>980</v>
      </c>
      <c r="BX35" s="469" t="str">
        <f t="shared" si="3"/>
        <v/>
      </c>
      <c r="BY35" s="521"/>
      <c r="BZ35" s="467"/>
      <c r="CA35" s="467"/>
      <c r="CB35" s="522"/>
    </row>
    <row r="36" spans="1:80" s="34" customFormat="1" ht="24.9" customHeight="1" x14ac:dyDescent="0.3">
      <c r="A36" s="225" t="s">
        <v>48</v>
      </c>
      <c r="B36" s="226">
        <v>28</v>
      </c>
      <c r="C36" s="162">
        <v>86</v>
      </c>
      <c r="D36" s="162"/>
      <c r="E36" s="159">
        <v>7.22</v>
      </c>
      <c r="F36" s="159">
        <v>7.49</v>
      </c>
      <c r="G36" s="158">
        <v>3420</v>
      </c>
      <c r="H36" s="158">
        <v>2380</v>
      </c>
      <c r="I36" s="297">
        <v>475</v>
      </c>
      <c r="J36" s="297">
        <v>16</v>
      </c>
      <c r="K36" s="457">
        <f t="shared" si="4"/>
        <v>96.631578947368425</v>
      </c>
      <c r="L36" s="297"/>
      <c r="M36" s="297"/>
      <c r="N36" s="457" t="str">
        <f t="shared" si="5"/>
        <v/>
      </c>
      <c r="O36" s="297">
        <v>1078</v>
      </c>
      <c r="P36" s="297">
        <v>59</v>
      </c>
      <c r="Q36" s="457">
        <f t="shared" si="6"/>
        <v>94.526901669758814</v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 t="s">
        <v>248</v>
      </c>
      <c r="AI36" s="158" t="s">
        <v>249</v>
      </c>
      <c r="AJ36" s="158" t="s">
        <v>250</v>
      </c>
      <c r="AK36" s="305" t="s">
        <v>250</v>
      </c>
      <c r="AL36" s="339"/>
      <c r="AM36" s="245"/>
      <c r="AN36" s="245"/>
      <c r="AO36" s="483">
        <v>980</v>
      </c>
      <c r="AP36" s="331" t="str">
        <f t="shared" si="9"/>
        <v/>
      </c>
      <c r="AQ36" s="342"/>
      <c r="AR36" s="342"/>
      <c r="AS36" s="328"/>
      <c r="AT36" s="477">
        <f t="shared" si="0"/>
        <v>2.969924812030075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3</v>
      </c>
      <c r="BS36" s="471">
        <v>47</v>
      </c>
      <c r="BT36" s="469" t="str">
        <f t="shared" si="1"/>
        <v/>
      </c>
      <c r="BU36" s="470">
        <f t="shared" si="2"/>
        <v>0.58139534883720934</v>
      </c>
      <c r="BV36" s="471">
        <v>2</v>
      </c>
      <c r="BW36" s="471">
        <v>510</v>
      </c>
      <c r="BX36" s="469" t="str">
        <f t="shared" si="3"/>
        <v/>
      </c>
      <c r="BY36" s="521">
        <v>20</v>
      </c>
      <c r="BZ36" s="467"/>
      <c r="CA36" s="467"/>
      <c r="CB36" s="522"/>
    </row>
    <row r="37" spans="1:80" s="34" customFormat="1" ht="24.9" customHeight="1" x14ac:dyDescent="0.3">
      <c r="A37" s="225" t="s">
        <v>49</v>
      </c>
      <c r="B37" s="226">
        <v>29</v>
      </c>
      <c r="C37" s="162">
        <v>91</v>
      </c>
      <c r="D37" s="162"/>
      <c r="E37" s="159"/>
      <c r="F37" s="159"/>
      <c r="G37" s="158"/>
      <c r="H37" s="158"/>
      <c r="I37" s="297"/>
      <c r="J37" s="297"/>
      <c r="K37" s="457" t="str">
        <f t="shared" si="4"/>
        <v/>
      </c>
      <c r="L37" s="297"/>
      <c r="M37" s="297"/>
      <c r="N37" s="457" t="str">
        <f t="shared" si="5"/>
        <v/>
      </c>
      <c r="O37" s="297"/>
      <c r="P37" s="297"/>
      <c r="Q37" s="457" t="str">
        <f t="shared" si="6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/>
      <c r="AI37" s="158"/>
      <c r="AJ37" s="158"/>
      <c r="AK37" s="305"/>
      <c r="AL37" s="339"/>
      <c r="AM37" s="245"/>
      <c r="AN37" s="245"/>
      <c r="AO37" s="483">
        <v>980</v>
      </c>
      <c r="AP37" s="331" t="str">
        <f t="shared" si="9"/>
        <v/>
      </c>
      <c r="AQ37" s="342"/>
      <c r="AR37" s="342"/>
      <c r="AS37" s="328"/>
      <c r="AT37" s="477">
        <f t="shared" si="0"/>
        <v>3.0384615384615383</v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>
        <v>4</v>
      </c>
      <c r="BS37" s="471">
        <v>39</v>
      </c>
      <c r="BT37" s="469" t="str">
        <f t="shared" si="1"/>
        <v/>
      </c>
      <c r="BU37" s="470">
        <f t="shared" si="2"/>
        <v>0.47252747252747251</v>
      </c>
      <c r="BV37" s="471">
        <v>2</v>
      </c>
      <c r="BW37" s="471">
        <v>500</v>
      </c>
      <c r="BX37" s="469" t="str">
        <f t="shared" si="3"/>
        <v/>
      </c>
      <c r="BY37" s="521"/>
      <c r="BZ37" s="467"/>
      <c r="CA37" s="467"/>
      <c r="CB37" s="522"/>
    </row>
    <row r="38" spans="1:80" s="34" customFormat="1" ht="24.9" customHeight="1" x14ac:dyDescent="0.3">
      <c r="A38" s="225" t="s">
        <v>50</v>
      </c>
      <c r="B38" s="226">
        <v>30</v>
      </c>
      <c r="C38" s="162">
        <v>108</v>
      </c>
      <c r="D38" s="162"/>
      <c r="E38" s="159"/>
      <c r="F38" s="159"/>
      <c r="G38" s="158"/>
      <c r="H38" s="158"/>
      <c r="I38" s="297"/>
      <c r="J38" s="297"/>
      <c r="K38" s="457" t="str">
        <f t="shared" si="4"/>
        <v/>
      </c>
      <c r="L38" s="297"/>
      <c r="M38" s="297"/>
      <c r="N38" s="457" t="str">
        <f t="shared" si="5"/>
        <v/>
      </c>
      <c r="O38" s="297"/>
      <c r="P38" s="297"/>
      <c r="Q38" s="457" t="str">
        <f t="shared" si="6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/>
      <c r="AI38" s="158"/>
      <c r="AJ38" s="158"/>
      <c r="AK38" s="305"/>
      <c r="AL38" s="339"/>
      <c r="AM38" s="245"/>
      <c r="AN38" s="245"/>
      <c r="AO38" s="483">
        <v>920</v>
      </c>
      <c r="AP38" s="331" t="str">
        <f t="shared" si="9"/>
        <v/>
      </c>
      <c r="AQ38" s="342"/>
      <c r="AR38" s="342"/>
      <c r="AS38" s="328"/>
      <c r="AT38" s="477">
        <f t="shared" si="0"/>
        <v>2.6689189189189189</v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>
        <v>1</v>
      </c>
      <c r="BS38" s="471">
        <v>40</v>
      </c>
      <c r="BT38" s="469" t="str">
        <f t="shared" si="1"/>
        <v/>
      </c>
      <c r="BU38" s="470">
        <f t="shared" si="2"/>
        <v>0.37962962962962965</v>
      </c>
      <c r="BV38" s="471">
        <v>2</v>
      </c>
      <c r="BW38" s="471">
        <v>460</v>
      </c>
      <c r="BX38" s="469" t="str">
        <f t="shared" si="3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7"/>
      <c r="B39" s="228"/>
      <c r="C39" s="165"/>
      <c r="D39" s="165"/>
      <c r="E39" s="159"/>
      <c r="F39" s="159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/>
      <c r="AP39" s="331" t="str">
        <f t="shared" si="9"/>
        <v/>
      </c>
      <c r="AQ39" s="343"/>
      <c r="AR39" s="343"/>
      <c r="AS39" s="329"/>
      <c r="AT39" s="477" t="str">
        <f t="shared" si="0"/>
        <v/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/>
      <c r="BS39" s="471"/>
      <c r="BT39" s="469" t="str">
        <f t="shared" si="1"/>
        <v/>
      </c>
      <c r="BU39" s="470" t="str">
        <f t="shared" si="2"/>
        <v/>
      </c>
      <c r="BV39" s="471"/>
      <c r="BW39" s="471"/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2997.9999999999995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29.944485207843435</v>
      </c>
      <c r="AV40" s="174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 t="str">
        <f t="shared" ref="BC40" si="14">IF(SUM(BC9:BC39)=0,"",SUM(BC9:BC39))</f>
        <v/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3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72">
        <f>IF(SUM(BR9:BR39)=0,"",SUM(BR9:BR39))</f>
        <v>110</v>
      </c>
      <c r="BS40" s="473">
        <f>IF(SUM(BS9:BS39)=0,"",SUM(BS9:BS39))</f>
        <v>1370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52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99.933333333333323</v>
      </c>
      <c r="D41" s="175" t="e">
        <f>+AVERAGE(D9:D39)</f>
        <v>#DIV/0!</v>
      </c>
      <c r="E41" s="175">
        <f t="shared" ref="E41:AE41" si="16">+AVERAGE(E9:E39)</f>
        <v>7.2759999999999989</v>
      </c>
      <c r="F41" s="175">
        <f t="shared" si="16"/>
        <v>7.3972727272727292</v>
      </c>
      <c r="G41" s="175">
        <f t="shared" si="16"/>
        <v>3584</v>
      </c>
      <c r="H41" s="175">
        <f t="shared" si="16"/>
        <v>2320</v>
      </c>
      <c r="I41" s="175">
        <f t="shared" si="16"/>
        <v>524.1</v>
      </c>
      <c r="J41" s="175">
        <f t="shared" si="16"/>
        <v>13.290909090909089</v>
      </c>
      <c r="K41" s="175">
        <f t="shared" si="16"/>
        <v>97.276259970634257</v>
      </c>
      <c r="L41" s="175">
        <f t="shared" si="16"/>
        <v>793.8</v>
      </c>
      <c r="M41" s="175">
        <f t="shared" si="16"/>
        <v>9.4833333333333343</v>
      </c>
      <c r="N41" s="175">
        <f t="shared" si="16"/>
        <v>98.623891570919596</v>
      </c>
      <c r="O41" s="175">
        <f t="shared" si="16"/>
        <v>1222</v>
      </c>
      <c r="P41" s="175">
        <f t="shared" si="16"/>
        <v>47.18181818181818</v>
      </c>
      <c r="Q41" s="175">
        <f t="shared" si="16"/>
        <v>95.844405386824889</v>
      </c>
      <c r="R41" s="175">
        <f t="shared" si="16"/>
        <v>258.39999999999998</v>
      </c>
      <c r="S41" s="175">
        <f t="shared" si="16"/>
        <v>37.75</v>
      </c>
      <c r="T41" s="175">
        <f t="shared" si="16"/>
        <v>195.8</v>
      </c>
      <c r="U41" s="175">
        <f t="shared" si="16"/>
        <v>35.700000000000003</v>
      </c>
      <c r="V41" s="175">
        <f t="shared" si="16"/>
        <v>1.6333333333333335</v>
      </c>
      <c r="W41" s="175">
        <f t="shared" si="16"/>
        <v>1.1333333333333335</v>
      </c>
      <c r="X41" s="175">
        <f t="shared" si="16"/>
        <v>0</v>
      </c>
      <c r="Y41" s="175">
        <f t="shared" si="16"/>
        <v>0</v>
      </c>
      <c r="Z41" s="177">
        <f t="shared" si="16"/>
        <v>260</v>
      </c>
      <c r="AA41" s="177">
        <f t="shared" si="16"/>
        <v>38.5</v>
      </c>
      <c r="AB41" s="177">
        <f t="shared" si="16"/>
        <v>83.772256728778473</v>
      </c>
      <c r="AC41" s="177">
        <f t="shared" si="16"/>
        <v>10.9</v>
      </c>
      <c r="AD41" s="177">
        <f t="shared" si="16"/>
        <v>7.75</v>
      </c>
      <c r="AE41" s="177">
        <f t="shared" si="16"/>
        <v>28.303081468974256</v>
      </c>
      <c r="AF41" s="175"/>
      <c r="AG41" s="175"/>
      <c r="AH41" s="175"/>
      <c r="AI41" s="175"/>
      <c r="AJ41" s="175"/>
      <c r="AK41" s="179"/>
      <c r="AL41" s="175" t="str">
        <f t="shared" ref="AL41:BE41" si="17">IF(SUM(AL9:AL39)=0,"",AVERAGE(AL9:AL39))</f>
        <v/>
      </c>
      <c r="AM41" s="175" t="str">
        <f t="shared" si="17"/>
        <v/>
      </c>
      <c r="AN41" s="175" t="str">
        <f t="shared" si="17"/>
        <v/>
      </c>
      <c r="AO41" s="175">
        <f t="shared" si="17"/>
        <v>952.27272727272725</v>
      </c>
      <c r="AP41" s="175">
        <f t="shared" si="17"/>
        <v>231.133896254864</v>
      </c>
      <c r="AQ41" s="175">
        <f t="shared" si="17"/>
        <v>4250</v>
      </c>
      <c r="AR41" s="175">
        <f t="shared" si="17"/>
        <v>15425</v>
      </c>
      <c r="AS41" s="330">
        <f t="shared" si="17"/>
        <v>86.5</v>
      </c>
      <c r="AT41" s="331">
        <f t="shared" si="17"/>
        <v>2.9350920833288194</v>
      </c>
      <c r="AU41" s="332">
        <f>IF(SUM(AU9:AU39)=0,"",AVERAGE(AU9:AU39))</f>
        <v>37.712385730746504</v>
      </c>
      <c r="AV41" s="333">
        <f t="shared" si="17"/>
        <v>0.20891676919902727</v>
      </c>
      <c r="AW41" s="317" t="str">
        <f t="shared" si="17"/>
        <v/>
      </c>
      <c r="AX41" s="177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1.23</v>
      </c>
      <c r="BC41" s="317" t="str">
        <f t="shared" si="17"/>
        <v/>
      </c>
      <c r="BD41" s="362" t="str">
        <f t="shared" si="17"/>
        <v/>
      </c>
      <c r="BE41" s="332" t="str">
        <f t="shared" si="17"/>
        <v/>
      </c>
      <c r="BF41" s="332" t="e">
        <f t="shared" ref="BF41:BP41" si="18">+AVERAGE(BF9:BF39)</f>
        <v>#DIV/0!</v>
      </c>
      <c r="BG41" s="175" t="e">
        <f t="shared" si="18"/>
        <v>#DIV/0!</v>
      </c>
      <c r="BH41" s="175" t="e">
        <f t="shared" si="18"/>
        <v>#DIV/0!</v>
      </c>
      <c r="BI41" s="175" t="e">
        <f t="shared" si="18"/>
        <v>#DIV/0!</v>
      </c>
      <c r="BJ41" s="175" t="e">
        <f t="shared" si="18"/>
        <v>#DIV/0!</v>
      </c>
      <c r="BK41" s="175" t="e">
        <f t="shared" si="18"/>
        <v>#DIV/0!</v>
      </c>
      <c r="BL41" s="177" t="e">
        <f t="shared" si="18"/>
        <v>#DIV/0!</v>
      </c>
      <c r="BM41" s="176" t="e">
        <f t="shared" si="18"/>
        <v>#DIV/0!</v>
      </c>
      <c r="BN41" s="175" t="e">
        <f t="shared" si="18"/>
        <v>#DIV/0!</v>
      </c>
      <c r="BO41" s="175" t="e">
        <f t="shared" si="18"/>
        <v>#DIV/0!</v>
      </c>
      <c r="BP41" s="178" t="e">
        <f t="shared" si="18"/>
        <v>#DIV/0!</v>
      </c>
      <c r="BR41" s="474">
        <f>IF(SUM(BR9:BR39)=0,"",AVERAGE(BR9:BR39))</f>
        <v>5</v>
      </c>
      <c r="BS41" s="473">
        <f>IF(SUM(BS9:BS39)=0,"",AVERAGE(BS9:BS39))</f>
        <v>62.272727272727273</v>
      </c>
      <c r="BT41" s="473">
        <f t="shared" si="1"/>
        <v>12833.46118268385</v>
      </c>
      <c r="BU41" s="473">
        <f>IF(SUM(BU9:BU39)=0,"",AVERAGE(BU9:BU39))</f>
        <v>0.49513825594899735</v>
      </c>
      <c r="BV41" s="473"/>
      <c r="BW41" s="473"/>
      <c r="BX41" s="473">
        <f t="shared" ref="BX41:CB41" si="19">IF(SUM(BX9:BX39)=0,"",AVERAGE(BX9:BX39))</f>
        <v>234.29948067044842</v>
      </c>
      <c r="BY41" s="526">
        <f t="shared" si="19"/>
        <v>13</v>
      </c>
      <c r="BZ41" s="477" t="str">
        <f t="shared" si="19"/>
        <v/>
      </c>
      <c r="CA41" s="477">
        <f t="shared" si="19"/>
        <v>1.23</v>
      </c>
      <c r="CB41" s="527" t="str">
        <f t="shared" si="19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78</v>
      </c>
      <c r="D42" s="180">
        <f>+MIN(D9:D39)</f>
        <v>0</v>
      </c>
      <c r="E42" s="180">
        <f t="shared" ref="E42:AE42" si="20">+MIN(E9:E39)</f>
        <v>7.1</v>
      </c>
      <c r="F42" s="180">
        <f t="shared" si="20"/>
        <v>7.29</v>
      </c>
      <c r="G42" s="180">
        <f t="shared" si="20"/>
        <v>3420</v>
      </c>
      <c r="H42" s="180">
        <f t="shared" si="20"/>
        <v>2010</v>
      </c>
      <c r="I42" s="180">
        <f t="shared" si="20"/>
        <v>320</v>
      </c>
      <c r="J42" s="180">
        <f t="shared" si="20"/>
        <v>10</v>
      </c>
      <c r="K42" s="180">
        <f t="shared" si="20"/>
        <v>95.09375</v>
      </c>
      <c r="L42" s="180">
        <f t="shared" si="20"/>
        <v>510</v>
      </c>
      <c r="M42" s="180">
        <f t="shared" si="20"/>
        <v>8</v>
      </c>
      <c r="N42" s="180">
        <f t="shared" si="20"/>
        <v>98.260869565217391</v>
      </c>
      <c r="O42" s="180">
        <f t="shared" si="20"/>
        <v>845</v>
      </c>
      <c r="P42" s="180">
        <f t="shared" si="20"/>
        <v>40</v>
      </c>
      <c r="Q42" s="180">
        <f t="shared" si="20"/>
        <v>94.526901669758814</v>
      </c>
      <c r="R42" s="180">
        <f t="shared" si="20"/>
        <v>173.5</v>
      </c>
      <c r="S42" s="180">
        <f t="shared" si="20"/>
        <v>35.299999999999997</v>
      </c>
      <c r="T42" s="180">
        <f t="shared" si="20"/>
        <v>172.6</v>
      </c>
      <c r="U42" s="180">
        <f t="shared" si="20"/>
        <v>33.299999999999997</v>
      </c>
      <c r="V42" s="180">
        <f t="shared" si="20"/>
        <v>1.5</v>
      </c>
      <c r="W42" s="180">
        <f t="shared" si="20"/>
        <v>0.7</v>
      </c>
      <c r="X42" s="180">
        <f t="shared" si="20"/>
        <v>0</v>
      </c>
      <c r="Y42" s="180">
        <f t="shared" si="20"/>
        <v>0</v>
      </c>
      <c r="Z42" s="182">
        <f t="shared" si="20"/>
        <v>175</v>
      </c>
      <c r="AA42" s="182">
        <f t="shared" si="20"/>
        <v>36</v>
      </c>
      <c r="AB42" s="182">
        <f t="shared" si="20"/>
        <v>79.428571428571431</v>
      </c>
      <c r="AC42" s="182">
        <f t="shared" si="20"/>
        <v>10.3</v>
      </c>
      <c r="AD42" s="182">
        <f t="shared" si="20"/>
        <v>7</v>
      </c>
      <c r="AE42" s="182">
        <f t="shared" si="20"/>
        <v>17.475728155339812</v>
      </c>
      <c r="AF42" s="180"/>
      <c r="AG42" s="180"/>
      <c r="AH42" s="180"/>
      <c r="AI42" s="180"/>
      <c r="AJ42" s="180"/>
      <c r="AK42" s="184"/>
      <c r="AL42" s="180">
        <f t="shared" ref="AL42:BE42" si="21">MIN(AL9:AL39)</f>
        <v>0</v>
      </c>
      <c r="AM42" s="180">
        <f t="shared" si="21"/>
        <v>0</v>
      </c>
      <c r="AN42" s="180">
        <f t="shared" si="21"/>
        <v>0</v>
      </c>
      <c r="AO42" s="180">
        <f t="shared" si="21"/>
        <v>800</v>
      </c>
      <c r="AP42" s="180">
        <f t="shared" si="21"/>
        <v>212.12121212121212</v>
      </c>
      <c r="AQ42" s="180">
        <f t="shared" si="21"/>
        <v>3600</v>
      </c>
      <c r="AR42" s="180">
        <f t="shared" si="21"/>
        <v>12133</v>
      </c>
      <c r="AS42" s="180">
        <f t="shared" si="21"/>
        <v>83.78</v>
      </c>
      <c r="AT42" s="182">
        <f t="shared" si="21"/>
        <v>1.4040284360189574</v>
      </c>
      <c r="AU42" s="320">
        <f t="shared" si="21"/>
        <v>20.491370695172755</v>
      </c>
      <c r="AV42" s="325">
        <f t="shared" si="21"/>
        <v>0.11038961038961038</v>
      </c>
      <c r="AW42" s="318">
        <f t="shared" si="21"/>
        <v>0</v>
      </c>
      <c r="AX42" s="182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1.07</v>
      </c>
      <c r="BC42" s="318">
        <f t="shared" si="21"/>
        <v>0</v>
      </c>
      <c r="BD42" s="364">
        <f t="shared" si="21"/>
        <v>0</v>
      </c>
      <c r="BE42" s="350">
        <f t="shared" si="21"/>
        <v>0</v>
      </c>
      <c r="BF42" s="350">
        <f t="shared" ref="BF42:BP42" si="22">+MIN(BF9:BF39)</f>
        <v>0</v>
      </c>
      <c r="BG42" s="180">
        <f t="shared" si="22"/>
        <v>0</v>
      </c>
      <c r="BH42" s="180">
        <f t="shared" si="22"/>
        <v>0</v>
      </c>
      <c r="BI42" s="180">
        <f t="shared" si="22"/>
        <v>0</v>
      </c>
      <c r="BJ42" s="180">
        <f t="shared" si="22"/>
        <v>0</v>
      </c>
      <c r="BK42" s="180">
        <f t="shared" si="22"/>
        <v>0</v>
      </c>
      <c r="BL42" s="182">
        <f t="shared" si="22"/>
        <v>0</v>
      </c>
      <c r="BM42" s="181">
        <f t="shared" si="22"/>
        <v>0</v>
      </c>
      <c r="BN42" s="180">
        <f t="shared" si="22"/>
        <v>0</v>
      </c>
      <c r="BO42" s="180">
        <f t="shared" si="22"/>
        <v>0</v>
      </c>
      <c r="BP42" s="183">
        <f t="shared" si="22"/>
        <v>0</v>
      </c>
      <c r="BR42" s="472">
        <f>MIN(BR9:BR39)</f>
        <v>1</v>
      </c>
      <c r="BS42" s="473">
        <f>MIN(BS9:BS39)</f>
        <v>38</v>
      </c>
      <c r="BT42" s="473">
        <f>MIN(BT9:BT39)</f>
        <v>10066.666666666668</v>
      </c>
      <c r="BU42" s="473"/>
      <c r="BV42" s="473"/>
      <c r="BW42" s="473"/>
      <c r="BX42" s="473"/>
      <c r="BY42" s="528">
        <f t="shared" ref="BY42:CB42" si="23">MIN(BY9:BY39)</f>
        <v>10</v>
      </c>
      <c r="BZ42" s="473">
        <f t="shared" si="23"/>
        <v>0</v>
      </c>
      <c r="CA42" s="473">
        <f t="shared" si="23"/>
        <v>1.07</v>
      </c>
      <c r="CB42" s="529">
        <f t="shared" si="23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168</v>
      </c>
      <c r="D43" s="185">
        <f>+MAX(D9:D39)</f>
        <v>0</v>
      </c>
      <c r="E43" s="185">
        <f t="shared" ref="E43:AE43" si="24">+MAX(E9:E39)</f>
        <v>7.45</v>
      </c>
      <c r="F43" s="185">
        <f t="shared" si="24"/>
        <v>7.49</v>
      </c>
      <c r="G43" s="185">
        <f t="shared" si="24"/>
        <v>3860</v>
      </c>
      <c r="H43" s="185">
        <f t="shared" si="24"/>
        <v>2630</v>
      </c>
      <c r="I43" s="185">
        <f t="shared" si="24"/>
        <v>735</v>
      </c>
      <c r="J43" s="185">
        <f t="shared" si="24"/>
        <v>16.8</v>
      </c>
      <c r="K43" s="185">
        <f t="shared" si="24"/>
        <v>98.107714701601168</v>
      </c>
      <c r="L43" s="185">
        <f t="shared" si="24"/>
        <v>1390</v>
      </c>
      <c r="M43" s="185">
        <f t="shared" si="24"/>
        <v>12</v>
      </c>
      <c r="N43" s="185">
        <f t="shared" si="24"/>
        <v>99.352517985611513</v>
      </c>
      <c r="O43" s="185">
        <f t="shared" si="24"/>
        <v>2316</v>
      </c>
      <c r="P43" s="185">
        <f t="shared" si="24"/>
        <v>60</v>
      </c>
      <c r="Q43" s="185">
        <f t="shared" si="24"/>
        <v>98.143350604490493</v>
      </c>
      <c r="R43" s="185">
        <f t="shared" si="24"/>
        <v>343.3</v>
      </c>
      <c r="S43" s="185">
        <f t="shared" si="24"/>
        <v>40.200000000000003</v>
      </c>
      <c r="T43" s="185">
        <f t="shared" si="24"/>
        <v>219</v>
      </c>
      <c r="U43" s="185">
        <f t="shared" si="24"/>
        <v>38.1</v>
      </c>
      <c r="V43" s="185">
        <f t="shared" si="24"/>
        <v>1.7</v>
      </c>
      <c r="W43" s="185">
        <f t="shared" si="24"/>
        <v>1.9</v>
      </c>
      <c r="X43" s="185">
        <f t="shared" si="24"/>
        <v>0</v>
      </c>
      <c r="Y43" s="185">
        <f t="shared" si="24"/>
        <v>0</v>
      </c>
      <c r="Z43" s="187">
        <f t="shared" si="24"/>
        <v>345</v>
      </c>
      <c r="AA43" s="187">
        <f t="shared" si="24"/>
        <v>41</v>
      </c>
      <c r="AB43" s="187">
        <f t="shared" si="24"/>
        <v>88.115942028985501</v>
      </c>
      <c r="AC43" s="187">
        <f t="shared" si="24"/>
        <v>11.5</v>
      </c>
      <c r="AD43" s="187">
        <f t="shared" si="24"/>
        <v>8.5</v>
      </c>
      <c r="AE43" s="187">
        <f t="shared" si="24"/>
        <v>39.130434782608695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0</v>
      </c>
      <c r="AM43" s="185">
        <f t="shared" si="25"/>
        <v>0</v>
      </c>
      <c r="AN43" s="185">
        <f t="shared" si="25"/>
        <v>0</v>
      </c>
      <c r="AO43" s="185">
        <f t="shared" si="25"/>
        <v>990</v>
      </c>
      <c r="AP43" s="185">
        <f t="shared" si="25"/>
        <v>275</v>
      </c>
      <c r="AQ43" s="185">
        <f t="shared" si="25"/>
        <v>4620</v>
      </c>
      <c r="AR43" s="185">
        <f t="shared" si="25"/>
        <v>17567</v>
      </c>
      <c r="AS43" s="185">
        <f t="shared" si="25"/>
        <v>89.4</v>
      </c>
      <c r="AT43" s="187">
        <f t="shared" si="25"/>
        <v>3.9632107023411369</v>
      </c>
      <c r="AU43" s="321">
        <f t="shared" si="25"/>
        <v>67.004627747725209</v>
      </c>
      <c r="AV43" s="326">
        <f t="shared" si="25"/>
        <v>0.38611111111111113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0</v>
      </c>
      <c r="BB43" s="366">
        <f t="shared" si="25"/>
        <v>1.32</v>
      </c>
      <c r="BC43" s="319">
        <f t="shared" si="25"/>
        <v>0</v>
      </c>
      <c r="BD43" s="366">
        <f t="shared" si="25"/>
        <v>0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5">
        <f>MAX(BR9:BR39)</f>
        <v>15</v>
      </c>
      <c r="BS43" s="476">
        <f>MAX(BS9:BS39)</f>
        <v>157</v>
      </c>
      <c r="BT43" s="476">
        <f>MAX(BT9:BT39)</f>
        <v>14060.86956521739</v>
      </c>
      <c r="BU43" s="476"/>
      <c r="BV43" s="473"/>
      <c r="BW43" s="473"/>
      <c r="BX43" s="473"/>
      <c r="BY43" s="530">
        <f t="shared" ref="BY43:CB43" si="27">MAX(BY9:BY39)</f>
        <v>20</v>
      </c>
      <c r="BZ43" s="531">
        <f t="shared" si="27"/>
        <v>0</v>
      </c>
      <c r="CA43" s="531">
        <f t="shared" si="27"/>
        <v>1.32</v>
      </c>
      <c r="CB43" s="532">
        <f t="shared" si="27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599" t="s">
        <v>11</v>
      </c>
      <c r="B48" s="600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41" priority="5">
      <formula>IF(AND($AI9="H",$AH9="B"),1,0)</formula>
    </cfRule>
    <cfRule type="expression" dxfId="40" priority="6">
      <formula>IF($AI9="H",1,0)</formula>
    </cfRule>
  </conditionalFormatting>
  <conditionalFormatting sqref="AP9:AP39">
    <cfRule type="expression" dxfId="39" priority="3">
      <formula>IF(AND($AI9="H",$AH9="B"),1,0)</formula>
    </cfRule>
    <cfRule type="expression" dxfId="38" priority="4">
      <formula>IF($AI9="H",1,0)</formula>
    </cfRule>
  </conditionalFormatting>
  <conditionalFormatting sqref="AT9:AV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C52"/>
  <sheetViews>
    <sheetView zoomScale="55" zoomScaleNormal="55" workbookViewId="0">
      <selection activeCell="I7" sqref="I7:AD8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589" t="s">
        <v>60</v>
      </c>
      <c r="B1" s="589"/>
      <c r="C1" s="590" t="s">
        <v>247</v>
      </c>
      <c r="D1" s="590"/>
      <c r="E1" s="590"/>
      <c r="F1" s="590"/>
      <c r="G1" s="590"/>
      <c r="H1" s="590"/>
      <c r="I1" s="590"/>
      <c r="J1" s="590"/>
      <c r="K1" s="590"/>
      <c r="L1" s="590"/>
      <c r="M1" s="590"/>
      <c r="N1" s="590"/>
      <c r="O1" s="590"/>
      <c r="P1" s="590"/>
      <c r="Q1" s="590"/>
      <c r="R1" s="255"/>
      <c r="S1" s="591" t="s">
        <v>73</v>
      </c>
      <c r="T1" s="591"/>
      <c r="U1" s="591"/>
      <c r="V1" s="591"/>
      <c r="W1" s="591"/>
      <c r="X1" s="591"/>
      <c r="Y1" s="591"/>
      <c r="Z1" s="591"/>
      <c r="AA1" s="591"/>
      <c r="AB1" s="591"/>
      <c r="AC1" s="591"/>
      <c r="AD1" s="591"/>
      <c r="AE1" s="591"/>
      <c r="AF1" s="591"/>
      <c r="AG1" s="591"/>
      <c r="AH1" s="591"/>
      <c r="AI1" s="591"/>
      <c r="AJ1" s="591"/>
      <c r="AK1" s="591"/>
      <c r="AL1" s="591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591" t="s">
        <v>93</v>
      </c>
      <c r="B2" s="591"/>
      <c r="C2" s="591"/>
      <c r="D2" s="48"/>
      <c r="E2" s="592" t="s">
        <v>171</v>
      </c>
      <c r="F2" s="592"/>
      <c r="G2" s="592"/>
      <c r="H2" s="592"/>
      <c r="I2" s="592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584" t="s">
        <v>36</v>
      </c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85"/>
      <c r="AG3" s="585"/>
      <c r="AH3" s="585"/>
      <c r="AI3" s="585"/>
      <c r="AJ3" s="585"/>
      <c r="AK3" s="585"/>
      <c r="AL3" s="585"/>
      <c r="AM3" s="585"/>
      <c r="AN3" s="585"/>
      <c r="AO3" s="585"/>
      <c r="AP3" s="585"/>
      <c r="AQ3" s="585"/>
      <c r="AR3" s="585"/>
      <c r="AS3" s="585"/>
      <c r="AT3" s="123"/>
      <c r="AU3" s="123"/>
      <c r="AV3" s="123"/>
      <c r="AW3" s="123"/>
      <c r="AX3" s="123"/>
      <c r="AY3" s="123"/>
      <c r="AZ3" s="620" t="s">
        <v>37</v>
      </c>
      <c r="BA3" s="621"/>
      <c r="BB3" s="621"/>
      <c r="BC3" s="622"/>
      <c r="BD3" s="622"/>
      <c r="BE3" s="622"/>
      <c r="BF3" s="622"/>
      <c r="BG3" s="621"/>
      <c r="BH3" s="621"/>
      <c r="BI3" s="621"/>
      <c r="BJ3" s="621"/>
      <c r="BK3" s="621"/>
      <c r="BL3" s="621"/>
      <c r="BM3" s="621"/>
      <c r="BN3" s="621"/>
      <c r="BO3" s="621"/>
      <c r="BP3" s="623"/>
      <c r="BR3" s="460"/>
      <c r="BS3" s="626" t="s">
        <v>214</v>
      </c>
      <c r="BT3" s="627"/>
      <c r="BU3" s="628"/>
      <c r="BV3" s="626" t="s">
        <v>215</v>
      </c>
      <c r="BW3" s="627"/>
      <c r="BX3" s="628"/>
      <c r="BY3" s="460"/>
      <c r="BZ3" s="460"/>
      <c r="CA3" s="460"/>
      <c r="CB3" s="460"/>
    </row>
    <row r="4" spans="1:263" s="89" customFormat="1" ht="67.95" customHeight="1" thickBot="1" x14ac:dyDescent="0.45">
      <c r="A4" s="571" t="s">
        <v>38</v>
      </c>
      <c r="B4" s="572"/>
      <c r="C4" s="97" t="s">
        <v>100</v>
      </c>
      <c r="D4" s="97" t="s">
        <v>130</v>
      </c>
      <c r="E4" s="579" t="s">
        <v>129</v>
      </c>
      <c r="F4" s="581"/>
      <c r="G4" s="579" t="s">
        <v>200</v>
      </c>
      <c r="H4" s="581"/>
      <c r="I4" s="579" t="s">
        <v>39</v>
      </c>
      <c r="J4" s="580"/>
      <c r="K4" s="581"/>
      <c r="L4" s="579" t="s">
        <v>123</v>
      </c>
      <c r="M4" s="580"/>
      <c r="N4" s="581"/>
      <c r="O4" s="586" t="s">
        <v>3</v>
      </c>
      <c r="P4" s="587"/>
      <c r="Q4" s="588"/>
      <c r="R4" s="593" t="s">
        <v>10</v>
      </c>
      <c r="S4" s="594"/>
      <c r="T4" s="593" t="s">
        <v>126</v>
      </c>
      <c r="U4" s="594"/>
      <c r="V4" s="593" t="s">
        <v>124</v>
      </c>
      <c r="W4" s="594"/>
      <c r="X4" s="593" t="s">
        <v>125</v>
      </c>
      <c r="Y4" s="594"/>
      <c r="Z4" s="593" t="s">
        <v>15</v>
      </c>
      <c r="AA4" s="595"/>
      <c r="AB4" s="594"/>
      <c r="AC4" s="593" t="s">
        <v>16</v>
      </c>
      <c r="AD4" s="595"/>
      <c r="AE4" s="594"/>
      <c r="AF4" s="289" t="s">
        <v>142</v>
      </c>
      <c r="AG4" s="129" t="s">
        <v>178</v>
      </c>
      <c r="AH4" s="88" t="s">
        <v>198</v>
      </c>
      <c r="AI4" s="91" t="s">
        <v>199</v>
      </c>
      <c r="AJ4" s="596" t="s">
        <v>177</v>
      </c>
      <c r="AK4" s="607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18" t="s">
        <v>17</v>
      </c>
      <c r="AR4" s="619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14" t="s">
        <v>155</v>
      </c>
      <c r="BD4" s="615"/>
      <c r="BE4" s="616"/>
      <c r="BF4" s="617"/>
      <c r="BG4" s="637" t="s">
        <v>81</v>
      </c>
      <c r="BH4" s="637"/>
      <c r="BI4" s="637"/>
      <c r="BJ4" s="637"/>
      <c r="BK4" s="637"/>
      <c r="BL4" s="637"/>
      <c r="BM4" s="637"/>
      <c r="BN4" s="637"/>
      <c r="BO4" s="637"/>
      <c r="BP4" s="638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566" t="s">
        <v>242</v>
      </c>
      <c r="BZ4" s="567"/>
      <c r="CA4" s="567"/>
      <c r="CB4" s="568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77"/>
      <c r="F5" s="598"/>
      <c r="G5" s="577" t="s">
        <v>82</v>
      </c>
      <c r="H5" s="598"/>
      <c r="I5" s="577" t="s">
        <v>8</v>
      </c>
      <c r="J5" s="578"/>
      <c r="K5" s="286" t="s">
        <v>9</v>
      </c>
      <c r="L5" s="577" t="s">
        <v>201</v>
      </c>
      <c r="M5" s="578"/>
      <c r="N5" s="286" t="s">
        <v>9</v>
      </c>
      <c r="O5" s="577" t="s">
        <v>201</v>
      </c>
      <c r="P5" s="578"/>
      <c r="Q5" s="286" t="s">
        <v>9</v>
      </c>
      <c r="R5" s="601" t="s">
        <v>34</v>
      </c>
      <c r="S5" s="603"/>
      <c r="T5" s="601" t="s">
        <v>34</v>
      </c>
      <c r="U5" s="603"/>
      <c r="V5" s="601" t="s">
        <v>34</v>
      </c>
      <c r="W5" s="603"/>
      <c r="X5" s="601" t="s">
        <v>34</v>
      </c>
      <c r="Y5" s="603"/>
      <c r="Z5" s="601" t="s">
        <v>34</v>
      </c>
      <c r="AA5" s="602"/>
      <c r="AB5" s="286" t="s">
        <v>9</v>
      </c>
      <c r="AC5" s="601" t="s">
        <v>35</v>
      </c>
      <c r="AD5" s="602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97"/>
      <c r="AK5" s="608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04" t="s">
        <v>22</v>
      </c>
      <c r="AV5" s="612" t="s">
        <v>120</v>
      </c>
      <c r="AW5" s="302"/>
      <c r="AX5" s="302"/>
      <c r="AY5" s="302"/>
      <c r="AZ5" s="303"/>
      <c r="BA5" s="303"/>
      <c r="BB5" s="303"/>
      <c r="BC5" s="631"/>
      <c r="BD5" s="632"/>
      <c r="BE5" s="633"/>
      <c r="BF5" s="634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635" t="s">
        <v>223</v>
      </c>
      <c r="BT5" s="635" t="s">
        <v>224</v>
      </c>
      <c r="BU5" s="635"/>
      <c r="BV5" s="629"/>
      <c r="BW5" s="629" t="s">
        <v>225</v>
      </c>
      <c r="BX5" s="629" t="s">
        <v>224</v>
      </c>
      <c r="BY5" s="518" t="s">
        <v>243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395</v>
      </c>
      <c r="AU6" s="604"/>
      <c r="AV6" s="613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36"/>
      <c r="BT6" s="636"/>
      <c r="BU6" s="636"/>
      <c r="BV6" s="630"/>
      <c r="BW6" s="630"/>
      <c r="BX6" s="630"/>
      <c r="BY6" s="520" t="s">
        <v>244</v>
      </c>
      <c r="BZ6" s="520"/>
      <c r="CA6" s="520" t="s">
        <v>245</v>
      </c>
      <c r="CB6" s="520" t="s">
        <v>246</v>
      </c>
    </row>
    <row r="7" spans="1:263" s="43" customFormat="1" ht="33.75" customHeight="1" thickBot="1" x14ac:dyDescent="0.35">
      <c r="A7" s="582" t="s">
        <v>175</v>
      </c>
      <c r="B7" s="122" t="s">
        <v>83</v>
      </c>
      <c r="C7" s="155">
        <v>233</v>
      </c>
      <c r="D7" s="156"/>
      <c r="E7" s="575"/>
      <c r="F7" s="575"/>
      <c r="G7" s="238"/>
      <c r="H7" s="238"/>
      <c r="I7" s="575">
        <v>515</v>
      </c>
      <c r="J7" s="575" t="s">
        <v>255</v>
      </c>
      <c r="K7" s="575"/>
      <c r="L7" s="575">
        <v>556</v>
      </c>
      <c r="M7" s="575" t="s">
        <v>256</v>
      </c>
      <c r="N7" s="575"/>
      <c r="O7" s="575">
        <v>1200</v>
      </c>
      <c r="P7" s="575" t="s">
        <v>257</v>
      </c>
      <c r="Q7" s="575"/>
      <c r="R7" s="575"/>
      <c r="S7" s="575"/>
      <c r="T7" s="575"/>
      <c r="U7" s="575"/>
      <c r="V7" s="575"/>
      <c r="W7" s="575"/>
      <c r="X7" s="575"/>
      <c r="Y7" s="575"/>
      <c r="Z7" s="575">
        <v>84</v>
      </c>
      <c r="AA7" s="575" t="s">
        <v>258</v>
      </c>
      <c r="AB7" s="575"/>
      <c r="AC7" s="575"/>
      <c r="AD7" s="575" t="s">
        <v>259</v>
      </c>
      <c r="AE7" s="575"/>
      <c r="AF7" s="238"/>
      <c r="AG7" s="238"/>
      <c r="AH7" s="609"/>
      <c r="AI7" s="575"/>
      <c r="AJ7" s="575"/>
      <c r="AK7" s="573"/>
      <c r="AL7" s="605"/>
      <c r="AM7" s="283"/>
      <c r="AN7" s="283"/>
      <c r="AO7" s="238"/>
      <c r="AP7" s="575"/>
      <c r="AQ7" s="575"/>
      <c r="AR7" s="575"/>
      <c r="AS7" s="605"/>
      <c r="AT7" s="575"/>
      <c r="AU7" s="575"/>
      <c r="AV7" s="575"/>
      <c r="AW7" s="575"/>
      <c r="AX7" s="575"/>
      <c r="AY7" s="575"/>
      <c r="AZ7" s="575"/>
      <c r="BA7" s="575"/>
      <c r="BB7" s="575"/>
      <c r="BC7" s="575"/>
      <c r="BD7" s="575"/>
      <c r="BE7" s="575"/>
      <c r="BF7" s="575"/>
      <c r="BG7" s="610"/>
      <c r="BH7" s="283"/>
      <c r="BI7" s="283"/>
      <c r="BJ7" s="283"/>
      <c r="BK7" s="283"/>
      <c r="BL7" s="575"/>
      <c r="BM7" s="575"/>
      <c r="BN7" s="575"/>
      <c r="BO7" s="575"/>
      <c r="BP7" s="575"/>
      <c r="BR7" s="624"/>
      <c r="BS7" s="624"/>
      <c r="BT7" s="624"/>
      <c r="BU7" s="624"/>
      <c r="BV7" s="624"/>
      <c r="BW7" s="624"/>
      <c r="BX7" s="624"/>
      <c r="BY7" s="569"/>
      <c r="BZ7" s="569"/>
      <c r="CA7" s="569"/>
      <c r="CB7" s="569"/>
    </row>
    <row r="8" spans="1:263" s="43" customFormat="1" ht="33.75" customHeight="1" thickBot="1" x14ac:dyDescent="0.35">
      <c r="A8" s="583"/>
      <c r="B8" s="122" t="s">
        <v>84</v>
      </c>
      <c r="C8" s="155">
        <v>233</v>
      </c>
      <c r="D8" s="157"/>
      <c r="E8" s="576"/>
      <c r="F8" s="576"/>
      <c r="G8" s="239"/>
      <c r="H8" s="239"/>
      <c r="I8" s="576"/>
      <c r="J8" s="576"/>
      <c r="K8" s="576"/>
      <c r="L8" s="576"/>
      <c r="M8" s="576"/>
      <c r="N8" s="576"/>
      <c r="O8" s="576"/>
      <c r="P8" s="576"/>
      <c r="Q8" s="576"/>
      <c r="R8" s="576"/>
      <c r="S8" s="576"/>
      <c r="T8" s="576"/>
      <c r="U8" s="576"/>
      <c r="V8" s="576"/>
      <c r="W8" s="576"/>
      <c r="X8" s="576"/>
      <c r="Y8" s="576"/>
      <c r="Z8" s="576"/>
      <c r="AA8" s="576"/>
      <c r="AB8" s="576"/>
      <c r="AC8" s="576"/>
      <c r="AD8" s="576"/>
      <c r="AE8" s="576"/>
      <c r="AF8" s="239"/>
      <c r="AG8" s="239"/>
      <c r="AH8" s="576"/>
      <c r="AI8" s="576"/>
      <c r="AJ8" s="576"/>
      <c r="AK8" s="574"/>
      <c r="AL8" s="606"/>
      <c r="AM8" s="284"/>
      <c r="AN8" s="284"/>
      <c r="AO8" s="239"/>
      <c r="AP8" s="576"/>
      <c r="AQ8" s="576"/>
      <c r="AR8" s="576"/>
      <c r="AS8" s="606"/>
      <c r="AT8" s="576"/>
      <c r="AU8" s="576"/>
      <c r="AV8" s="576"/>
      <c r="AW8" s="576"/>
      <c r="AX8" s="576"/>
      <c r="AY8" s="576"/>
      <c r="AZ8" s="576"/>
      <c r="BA8" s="576"/>
      <c r="BB8" s="576"/>
      <c r="BC8" s="576"/>
      <c r="BD8" s="576"/>
      <c r="BE8" s="576"/>
      <c r="BF8" s="576"/>
      <c r="BG8" s="611"/>
      <c r="BH8" s="284"/>
      <c r="BI8" s="284"/>
      <c r="BJ8" s="284"/>
      <c r="BK8" s="284"/>
      <c r="BL8" s="576"/>
      <c r="BM8" s="576"/>
      <c r="BN8" s="576"/>
      <c r="BO8" s="576"/>
      <c r="BP8" s="576"/>
      <c r="BR8" s="625"/>
      <c r="BS8" s="625"/>
      <c r="BT8" s="625"/>
      <c r="BU8" s="625"/>
      <c r="BV8" s="625"/>
      <c r="BW8" s="625"/>
      <c r="BX8" s="625"/>
      <c r="BY8" s="570"/>
      <c r="BZ8" s="570"/>
      <c r="CA8" s="570"/>
      <c r="CB8" s="570"/>
    </row>
    <row r="9" spans="1:263" s="34" customFormat="1" ht="24.9" customHeight="1" x14ac:dyDescent="0.3">
      <c r="A9" s="223" t="s">
        <v>51</v>
      </c>
      <c r="B9" s="224">
        <v>1</v>
      </c>
      <c r="C9" s="158">
        <v>108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158"/>
      <c r="AP9" s="331" t="str">
        <f>+IF(AQ9&gt;0,AO9*1000/AQ9,"")</f>
        <v/>
      </c>
      <c r="AQ9" s="341"/>
      <c r="AR9" s="341"/>
      <c r="AS9" s="327"/>
      <c r="AT9" s="477">
        <f t="shared" ref="AT9:AT39" si="0">+IF(C9="","",IF(1&gt;0,1*$AT$6/(C9+BS9),""))</f>
        <v>2.0899470899470898</v>
      </c>
      <c r="AU9" s="331" t="str">
        <f>+IF(AV9="","",((AT$6*AQ9)/((BR9*AR9)+(J9*C9))))</f>
        <v/>
      </c>
      <c r="AV9" s="477" t="str">
        <f>+IF(AQ9="","",(L9/AQ9))</f>
        <v/>
      </c>
      <c r="AW9" s="484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3</v>
      </c>
      <c r="BS9" s="534">
        <v>81</v>
      </c>
      <c r="BT9" s="469" t="str">
        <f t="shared" ref="BT9:BT41" si="1">IF(AQ9="","",((1+BU9)*AQ9/BU9))</f>
        <v/>
      </c>
      <c r="BU9" s="470">
        <f t="shared" ref="BU9:BU39" si="2">IF(C9="","",(BS9+BR9)/C9)</f>
        <v>0.77777777777777779</v>
      </c>
      <c r="BV9" s="471"/>
      <c r="BW9" s="471"/>
      <c r="BX9" s="469" t="str">
        <f t="shared" ref="BX9:BX39" si="3">IF(AQ9="","",BW9*BV9*1000/AQ9)</f>
        <v/>
      </c>
      <c r="BY9" s="521"/>
      <c r="BZ9" s="467"/>
      <c r="CA9" s="467"/>
      <c r="CB9" s="522"/>
    </row>
    <row r="10" spans="1:263" s="34" customFormat="1" ht="24.9" customHeight="1" x14ac:dyDescent="0.3">
      <c r="A10" s="225" t="s">
        <v>52</v>
      </c>
      <c r="B10" s="226">
        <v>2</v>
      </c>
      <c r="C10" s="162">
        <v>109</v>
      </c>
      <c r="D10" s="162"/>
      <c r="E10" s="159"/>
      <c r="F10" s="159"/>
      <c r="G10" s="158"/>
      <c r="H10" s="158"/>
      <c r="I10" s="297"/>
      <c r="J10" s="297"/>
      <c r="K10" s="457" t="str">
        <f t="shared" ref="K10:K39" si="4">IF(AND(I10&lt;&gt;"",J10&lt;&gt;""),(I10-J10)/I10*100,"")</f>
        <v/>
      </c>
      <c r="L10" s="297"/>
      <c r="M10" s="297"/>
      <c r="N10" s="457" t="str">
        <f t="shared" ref="N10:N39" si="5">IF(AND(L10&lt;&gt;"",M10&lt;&gt;""),(L10-M10)/L10*100,"")</f>
        <v/>
      </c>
      <c r="O10" s="297"/>
      <c r="P10" s="297"/>
      <c r="Q10" s="457" t="str">
        <f t="shared" ref="Q10:Q39" si="6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/>
      <c r="AM10" s="245"/>
      <c r="AN10" s="245"/>
      <c r="AO10" s="162"/>
      <c r="AP10" s="331" t="str">
        <f t="shared" ref="AP10:AP39" si="9">+IF(AQ10&gt;0,AO10*1000/AQ10,"")</f>
        <v/>
      </c>
      <c r="AQ10" s="342"/>
      <c r="AR10" s="342"/>
      <c r="AS10" s="328"/>
      <c r="AT10" s="477">
        <f t="shared" si="0"/>
        <v>3.6238532110091741</v>
      </c>
      <c r="AU10" s="331" t="str">
        <f t="shared" ref="AU10:AU39" si="10">+IF(AV10="","",((AT$6*AQ10)/((BR10*AR10)+(J10*C10))))</f>
        <v/>
      </c>
      <c r="AV10" s="477" t="str">
        <f t="shared" ref="AV10:AV39" si="11">+IF(AQ10="","",(L10/AQ10))</f>
        <v/>
      </c>
      <c r="AW10" s="485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/>
      <c r="BS10" s="534"/>
      <c r="BT10" s="469" t="str">
        <f t="shared" si="1"/>
        <v/>
      </c>
      <c r="BU10" s="470">
        <f t="shared" si="2"/>
        <v>0</v>
      </c>
      <c r="BV10" s="471"/>
      <c r="BW10" s="471"/>
      <c r="BX10" s="469" t="str">
        <f t="shared" si="3"/>
        <v/>
      </c>
      <c r="BY10" s="521"/>
      <c r="BZ10" s="467"/>
      <c r="CA10" s="467"/>
      <c r="CB10" s="522"/>
    </row>
    <row r="11" spans="1:263" s="34" customFormat="1" ht="24.9" customHeight="1" x14ac:dyDescent="0.3">
      <c r="A11" s="223" t="s">
        <v>53</v>
      </c>
      <c r="B11" s="226">
        <v>3</v>
      </c>
      <c r="C11" s="162">
        <v>87</v>
      </c>
      <c r="D11" s="162"/>
      <c r="E11" s="159">
        <v>7.15</v>
      </c>
      <c r="F11" s="159">
        <v>7.41</v>
      </c>
      <c r="G11" s="158">
        <v>4020</v>
      </c>
      <c r="H11" s="158">
        <v>2540</v>
      </c>
      <c r="I11" s="297">
        <v>365</v>
      </c>
      <c r="J11" s="297">
        <v>14</v>
      </c>
      <c r="K11" s="457">
        <f t="shared" si="4"/>
        <v>96.164383561643845</v>
      </c>
      <c r="L11" s="297">
        <v>522</v>
      </c>
      <c r="M11" s="297">
        <v>12</v>
      </c>
      <c r="N11" s="457">
        <f t="shared" si="5"/>
        <v>97.701149425287355</v>
      </c>
      <c r="O11" s="297">
        <v>870</v>
      </c>
      <c r="P11" s="297">
        <v>58</v>
      </c>
      <c r="Q11" s="457">
        <f t="shared" si="6"/>
        <v>93.333333333333329</v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 t="s">
        <v>248</v>
      </c>
      <c r="AI11" s="158" t="s">
        <v>249</v>
      </c>
      <c r="AJ11" s="158" t="s">
        <v>250</v>
      </c>
      <c r="AK11" s="305" t="s">
        <v>250</v>
      </c>
      <c r="AL11" s="339"/>
      <c r="AM11" s="245"/>
      <c r="AN11" s="245"/>
      <c r="AO11" s="162">
        <v>980</v>
      </c>
      <c r="AP11" s="331">
        <f t="shared" si="9"/>
        <v>228.97196261682242</v>
      </c>
      <c r="AQ11" s="342">
        <v>4280</v>
      </c>
      <c r="AR11" s="342">
        <v>11400</v>
      </c>
      <c r="AS11" s="328">
        <v>88.95</v>
      </c>
      <c r="AT11" s="477">
        <f t="shared" si="0"/>
        <v>3.16</v>
      </c>
      <c r="AU11" s="331">
        <f t="shared" si="10"/>
        <v>20.866967834308426</v>
      </c>
      <c r="AV11" s="477">
        <f t="shared" si="11"/>
        <v>0.12196261682242991</v>
      </c>
      <c r="AW11" s="485"/>
      <c r="AX11" s="164"/>
      <c r="AY11" s="313"/>
      <c r="AZ11" s="355"/>
      <c r="BA11" s="356"/>
      <c r="BB11" s="356">
        <v>1.2</v>
      </c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7</v>
      </c>
      <c r="BS11" s="534">
        <v>38</v>
      </c>
      <c r="BT11" s="469">
        <f t="shared" si="1"/>
        <v>12554.666666666664</v>
      </c>
      <c r="BU11" s="470">
        <f t="shared" si="2"/>
        <v>0.51724137931034486</v>
      </c>
      <c r="BV11" s="471">
        <v>2</v>
      </c>
      <c r="BW11" s="471">
        <v>490</v>
      </c>
      <c r="BX11" s="469">
        <f t="shared" si="3"/>
        <v>228.97196261682242</v>
      </c>
      <c r="BY11" s="521"/>
      <c r="BZ11" s="467"/>
      <c r="CA11" s="467">
        <v>1.2</v>
      </c>
      <c r="CB11" s="522"/>
    </row>
    <row r="12" spans="1:263" s="34" customFormat="1" ht="24.9" customHeight="1" x14ac:dyDescent="0.3">
      <c r="A12" s="225" t="s">
        <v>47</v>
      </c>
      <c r="B12" s="226">
        <v>4</v>
      </c>
      <c r="C12" s="162">
        <v>88</v>
      </c>
      <c r="D12" s="162"/>
      <c r="E12" s="159"/>
      <c r="F12" s="159"/>
      <c r="G12" s="158"/>
      <c r="H12" s="158"/>
      <c r="I12" s="297"/>
      <c r="J12" s="297"/>
      <c r="K12" s="457" t="str">
        <f t="shared" si="4"/>
        <v/>
      </c>
      <c r="L12" s="297"/>
      <c r="M12" s="297"/>
      <c r="N12" s="457" t="str">
        <f t="shared" si="5"/>
        <v/>
      </c>
      <c r="O12" s="297"/>
      <c r="P12" s="297"/>
      <c r="Q12" s="457" t="str">
        <f t="shared" si="6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59"/>
      <c r="AD12" s="159"/>
      <c r="AE12" s="175" t="str">
        <f t="shared" si="8"/>
        <v/>
      </c>
      <c r="AF12" s="158"/>
      <c r="AG12" s="158"/>
      <c r="AH12" s="121"/>
      <c r="AI12" s="158"/>
      <c r="AJ12" s="158"/>
      <c r="AK12" s="305"/>
      <c r="AL12" s="339"/>
      <c r="AM12" s="245"/>
      <c r="AN12" s="245"/>
      <c r="AO12" s="162">
        <v>920</v>
      </c>
      <c r="AP12" s="331" t="str">
        <f t="shared" si="9"/>
        <v/>
      </c>
      <c r="AQ12" s="342"/>
      <c r="AR12" s="342"/>
      <c r="AS12" s="328"/>
      <c r="AT12" s="477">
        <f t="shared" si="0"/>
        <v>2.969924812030075</v>
      </c>
      <c r="AU12" s="331" t="str">
        <f t="shared" si="10"/>
        <v/>
      </c>
      <c r="AV12" s="477" t="str">
        <f t="shared" si="11"/>
        <v/>
      </c>
      <c r="AW12" s="485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v>6</v>
      </c>
      <c r="BS12" s="471">
        <v>45</v>
      </c>
      <c r="BT12" s="469" t="str">
        <f t="shared" si="1"/>
        <v/>
      </c>
      <c r="BU12" s="470">
        <f t="shared" si="2"/>
        <v>0.57954545454545459</v>
      </c>
      <c r="BV12" s="471">
        <v>2</v>
      </c>
      <c r="BW12" s="471">
        <v>460</v>
      </c>
      <c r="BX12" s="469" t="str">
        <f t="shared" si="3"/>
        <v/>
      </c>
      <c r="BY12" s="521"/>
      <c r="BZ12" s="467"/>
      <c r="CA12" s="467"/>
      <c r="CB12" s="522"/>
    </row>
    <row r="13" spans="1:263" s="34" customFormat="1" ht="24.9" customHeight="1" x14ac:dyDescent="0.3">
      <c r="A13" s="223" t="s">
        <v>48</v>
      </c>
      <c r="B13" s="226">
        <v>5</v>
      </c>
      <c r="C13" s="162">
        <v>117</v>
      </c>
      <c r="D13" s="162"/>
      <c r="E13" s="159">
        <v>7</v>
      </c>
      <c r="F13" s="159">
        <v>7.4</v>
      </c>
      <c r="G13" s="158">
        <v>4140</v>
      </c>
      <c r="H13" s="158">
        <v>2500</v>
      </c>
      <c r="I13" s="297">
        <v>290</v>
      </c>
      <c r="J13" s="297">
        <v>13</v>
      </c>
      <c r="K13" s="457">
        <f t="shared" si="4"/>
        <v>95.517241379310349</v>
      </c>
      <c r="L13" s="297">
        <v>555</v>
      </c>
      <c r="M13" s="297">
        <v>10.4</v>
      </c>
      <c r="N13" s="457">
        <f t="shared" si="5"/>
        <v>98.126126126126138</v>
      </c>
      <c r="O13" s="297">
        <v>1231</v>
      </c>
      <c r="P13" s="297">
        <v>51</v>
      </c>
      <c r="Q13" s="457">
        <f t="shared" si="6"/>
        <v>95.857026807473602</v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 t="s">
        <v>248</v>
      </c>
      <c r="AI13" s="158" t="s">
        <v>251</v>
      </c>
      <c r="AJ13" s="158" t="s">
        <v>250</v>
      </c>
      <c r="AK13" s="305" t="s">
        <v>250</v>
      </c>
      <c r="AL13" s="339"/>
      <c r="AM13" s="245"/>
      <c r="AN13" s="245"/>
      <c r="AO13" s="162">
        <v>990</v>
      </c>
      <c r="AP13" s="331" t="str">
        <f t="shared" si="9"/>
        <v/>
      </c>
      <c r="AQ13" s="342"/>
      <c r="AR13" s="342"/>
      <c r="AS13" s="328"/>
      <c r="AT13" s="477">
        <f t="shared" si="0"/>
        <v>2.5649350649350651</v>
      </c>
      <c r="AU13" s="331" t="str">
        <f t="shared" si="10"/>
        <v/>
      </c>
      <c r="AV13" s="477" t="str">
        <f t="shared" si="11"/>
        <v/>
      </c>
      <c r="AW13" s="485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v>6</v>
      </c>
      <c r="BS13" s="471">
        <v>37</v>
      </c>
      <c r="BT13" s="469" t="str">
        <f t="shared" si="1"/>
        <v/>
      </c>
      <c r="BU13" s="470">
        <f t="shared" si="2"/>
        <v>0.36752136752136755</v>
      </c>
      <c r="BV13" s="471">
        <v>2</v>
      </c>
      <c r="BW13" s="471">
        <v>510</v>
      </c>
      <c r="BX13" s="469" t="str">
        <f t="shared" si="3"/>
        <v/>
      </c>
      <c r="BY13" s="521">
        <v>11</v>
      </c>
      <c r="BZ13" s="467"/>
      <c r="CA13" s="467"/>
      <c r="CB13" s="522"/>
    </row>
    <row r="14" spans="1:263" s="34" customFormat="1" ht="24.9" customHeight="1" x14ac:dyDescent="0.3">
      <c r="A14" s="225" t="s">
        <v>49</v>
      </c>
      <c r="B14" s="226">
        <v>6</v>
      </c>
      <c r="C14" s="162">
        <v>213</v>
      </c>
      <c r="D14" s="162"/>
      <c r="E14" s="159">
        <v>7.05</v>
      </c>
      <c r="F14" s="159">
        <v>7.28</v>
      </c>
      <c r="G14" s="158">
        <v>4260</v>
      </c>
      <c r="H14" s="158">
        <v>2580</v>
      </c>
      <c r="I14" s="297">
        <v>374</v>
      </c>
      <c r="J14" s="297">
        <v>15</v>
      </c>
      <c r="K14" s="457">
        <f t="shared" si="4"/>
        <v>95.98930481283422</v>
      </c>
      <c r="L14" s="297"/>
      <c r="M14" s="297"/>
      <c r="N14" s="457" t="str">
        <f t="shared" si="5"/>
        <v/>
      </c>
      <c r="O14" s="297">
        <v>1069</v>
      </c>
      <c r="P14" s="297">
        <v>56</v>
      </c>
      <c r="Q14" s="457">
        <f t="shared" si="6"/>
        <v>94.761459307764255</v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59"/>
      <c r="AD14" s="159"/>
      <c r="AE14" s="175" t="str">
        <f t="shared" si="8"/>
        <v/>
      </c>
      <c r="AF14" s="158"/>
      <c r="AG14" s="158"/>
      <c r="AH14" s="121" t="s">
        <v>248</v>
      </c>
      <c r="AI14" s="158" t="s">
        <v>249</v>
      </c>
      <c r="AJ14" s="158" t="s">
        <v>250</v>
      </c>
      <c r="AK14" s="305" t="s">
        <v>250</v>
      </c>
      <c r="AL14" s="339"/>
      <c r="AM14" s="245"/>
      <c r="AN14" s="245"/>
      <c r="AO14" s="162">
        <v>920</v>
      </c>
      <c r="AP14" s="331" t="str">
        <f t="shared" si="9"/>
        <v/>
      </c>
      <c r="AQ14" s="342"/>
      <c r="AR14" s="342"/>
      <c r="AS14" s="328"/>
      <c r="AT14" s="477">
        <f t="shared" si="0"/>
        <v>1.5490196078431373</v>
      </c>
      <c r="AU14" s="331" t="str">
        <f t="shared" si="10"/>
        <v/>
      </c>
      <c r="AV14" s="477" t="str">
        <f t="shared" si="11"/>
        <v/>
      </c>
      <c r="AW14" s="485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v>9</v>
      </c>
      <c r="BS14" s="471">
        <v>42</v>
      </c>
      <c r="BT14" s="469" t="str">
        <f t="shared" si="1"/>
        <v/>
      </c>
      <c r="BU14" s="470">
        <f t="shared" si="2"/>
        <v>0.23943661971830985</v>
      </c>
      <c r="BV14" s="471">
        <v>2</v>
      </c>
      <c r="BW14" s="471">
        <v>460</v>
      </c>
      <c r="BX14" s="469" t="str">
        <f t="shared" si="3"/>
        <v/>
      </c>
      <c r="BY14" s="521"/>
      <c r="BZ14" s="467"/>
      <c r="CA14" s="467"/>
      <c r="CB14" s="522"/>
    </row>
    <row r="15" spans="1:263" s="34" customFormat="1" ht="24.9" customHeight="1" x14ac:dyDescent="0.3">
      <c r="A15" s="225" t="s">
        <v>50</v>
      </c>
      <c r="B15" s="226">
        <v>7</v>
      </c>
      <c r="C15" s="162">
        <v>94</v>
      </c>
      <c r="D15" s="162"/>
      <c r="E15" s="159"/>
      <c r="F15" s="159"/>
      <c r="G15" s="158"/>
      <c r="H15" s="158"/>
      <c r="I15" s="297"/>
      <c r="J15" s="297"/>
      <c r="K15" s="457" t="str">
        <f t="shared" si="4"/>
        <v/>
      </c>
      <c r="L15" s="297"/>
      <c r="M15" s="297"/>
      <c r="N15" s="457" t="str">
        <f t="shared" si="5"/>
        <v/>
      </c>
      <c r="O15" s="297"/>
      <c r="P15" s="297"/>
      <c r="Q15" s="457" t="str">
        <f t="shared" si="6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59"/>
      <c r="AD15" s="159"/>
      <c r="AE15" s="175" t="str">
        <f t="shared" si="8"/>
        <v/>
      </c>
      <c r="AF15" s="158"/>
      <c r="AG15" s="158"/>
      <c r="AH15" s="121"/>
      <c r="AI15" s="158"/>
      <c r="AJ15" s="158"/>
      <c r="AK15" s="305"/>
      <c r="AL15" s="339"/>
      <c r="AM15" s="245"/>
      <c r="AN15" s="245"/>
      <c r="AO15" s="162">
        <v>720</v>
      </c>
      <c r="AP15" s="331" t="str">
        <f t="shared" si="9"/>
        <v/>
      </c>
      <c r="AQ15" s="342"/>
      <c r="AR15" s="342"/>
      <c r="AS15" s="328"/>
      <c r="AT15" s="477">
        <f t="shared" si="0"/>
        <v>1.8632075471698113</v>
      </c>
      <c r="AU15" s="331" t="str">
        <f t="shared" si="10"/>
        <v/>
      </c>
      <c r="AV15" s="477" t="str">
        <f t="shared" si="11"/>
        <v/>
      </c>
      <c r="AW15" s="485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19</v>
      </c>
      <c r="BS15" s="471">
        <v>118</v>
      </c>
      <c r="BT15" s="469" t="str">
        <f t="shared" si="1"/>
        <v/>
      </c>
      <c r="BU15" s="470">
        <f t="shared" si="2"/>
        <v>1.4574468085106382</v>
      </c>
      <c r="BV15" s="471">
        <v>2</v>
      </c>
      <c r="BW15" s="471">
        <v>360</v>
      </c>
      <c r="BX15" s="469" t="str">
        <f t="shared" si="3"/>
        <v/>
      </c>
      <c r="BY15" s="521"/>
      <c r="BZ15" s="467"/>
      <c r="CA15" s="467"/>
      <c r="CB15" s="522"/>
    </row>
    <row r="16" spans="1:263" s="34" customFormat="1" ht="24.9" customHeight="1" x14ac:dyDescent="0.3">
      <c r="A16" s="225" t="s">
        <v>51</v>
      </c>
      <c r="B16" s="226">
        <v>8</v>
      </c>
      <c r="C16" s="162">
        <v>94</v>
      </c>
      <c r="D16" s="162"/>
      <c r="E16" s="159"/>
      <c r="F16" s="159"/>
      <c r="G16" s="158"/>
      <c r="H16" s="158"/>
      <c r="I16" s="297"/>
      <c r="J16" s="297"/>
      <c r="K16" s="457" t="str">
        <f t="shared" si="4"/>
        <v/>
      </c>
      <c r="L16" s="297"/>
      <c r="M16" s="297"/>
      <c r="N16" s="457" t="str">
        <f t="shared" si="5"/>
        <v/>
      </c>
      <c r="O16" s="297"/>
      <c r="P16" s="297"/>
      <c r="Q16" s="457" t="str">
        <f t="shared" si="6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/>
      <c r="AI16" s="158"/>
      <c r="AJ16" s="158"/>
      <c r="AK16" s="305"/>
      <c r="AL16" s="339"/>
      <c r="AM16" s="245"/>
      <c r="AN16" s="245"/>
      <c r="AO16" s="162"/>
      <c r="AP16" s="331" t="str">
        <f t="shared" si="9"/>
        <v/>
      </c>
      <c r="AQ16" s="342"/>
      <c r="AR16" s="342"/>
      <c r="AS16" s="328"/>
      <c r="AT16" s="477">
        <f t="shared" si="0"/>
        <v>4.2021276595744679</v>
      </c>
      <c r="AU16" s="331" t="str">
        <f t="shared" si="10"/>
        <v/>
      </c>
      <c r="AV16" s="477" t="str">
        <f t="shared" si="11"/>
        <v/>
      </c>
      <c r="AW16" s="485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/>
      <c r="BS16" s="471"/>
      <c r="BT16" s="469" t="str">
        <f t="shared" si="1"/>
        <v/>
      </c>
      <c r="BU16" s="470">
        <f t="shared" si="2"/>
        <v>0</v>
      </c>
      <c r="BV16" s="471"/>
      <c r="BW16" s="471"/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52</v>
      </c>
      <c r="B17" s="226">
        <v>9</v>
      </c>
      <c r="C17" s="162">
        <v>94</v>
      </c>
      <c r="D17" s="162"/>
      <c r="E17" s="159"/>
      <c r="F17" s="159"/>
      <c r="G17" s="158"/>
      <c r="H17" s="158"/>
      <c r="I17" s="297"/>
      <c r="J17" s="297"/>
      <c r="K17" s="457" t="str">
        <f t="shared" si="4"/>
        <v/>
      </c>
      <c r="L17" s="297"/>
      <c r="M17" s="297"/>
      <c r="N17" s="457" t="str">
        <f t="shared" si="5"/>
        <v/>
      </c>
      <c r="O17" s="297"/>
      <c r="P17" s="297"/>
      <c r="Q17" s="457" t="str">
        <f t="shared" si="6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59"/>
      <c r="AD17" s="159"/>
      <c r="AE17" s="175" t="str">
        <f t="shared" si="8"/>
        <v/>
      </c>
      <c r="AF17" s="158"/>
      <c r="AG17" s="158"/>
      <c r="AH17" s="121"/>
      <c r="AI17" s="158"/>
      <c r="AJ17" s="158"/>
      <c r="AK17" s="305"/>
      <c r="AL17" s="339"/>
      <c r="AM17" s="245"/>
      <c r="AN17" s="245"/>
      <c r="AO17" s="162"/>
      <c r="AP17" s="331" t="str">
        <f t="shared" si="9"/>
        <v/>
      </c>
      <c r="AQ17" s="342"/>
      <c r="AR17" s="342"/>
      <c r="AS17" s="328"/>
      <c r="AT17" s="477">
        <f t="shared" si="0"/>
        <v>4.2021276595744679</v>
      </c>
      <c r="AU17" s="331" t="str">
        <f t="shared" si="10"/>
        <v/>
      </c>
      <c r="AV17" s="477" t="str">
        <f t="shared" si="11"/>
        <v/>
      </c>
      <c r="AW17" s="485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/>
      <c r="BS17" s="471"/>
      <c r="BT17" s="469" t="str">
        <f t="shared" si="1"/>
        <v/>
      </c>
      <c r="BU17" s="470">
        <f t="shared" si="2"/>
        <v>0</v>
      </c>
      <c r="BV17" s="471"/>
      <c r="BW17" s="471"/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53</v>
      </c>
      <c r="B18" s="226">
        <v>10</v>
      </c>
      <c r="C18" s="162">
        <v>126</v>
      </c>
      <c r="D18" s="162"/>
      <c r="E18" s="159">
        <v>7.13</v>
      </c>
      <c r="F18" s="159">
        <v>7.33</v>
      </c>
      <c r="G18" s="158">
        <v>4430</v>
      </c>
      <c r="H18" s="158">
        <v>2490</v>
      </c>
      <c r="I18" s="297">
        <v>468</v>
      </c>
      <c r="J18" s="297">
        <v>17</v>
      </c>
      <c r="K18" s="457">
        <f t="shared" si="4"/>
        <v>96.367521367521363</v>
      </c>
      <c r="L18" s="297">
        <v>665</v>
      </c>
      <c r="M18" s="297">
        <v>12</v>
      </c>
      <c r="N18" s="457">
        <f t="shared" si="5"/>
        <v>98.195488721804509</v>
      </c>
      <c r="O18" s="297">
        <v>1108</v>
      </c>
      <c r="P18" s="297">
        <v>62</v>
      </c>
      <c r="Q18" s="457">
        <f t="shared" si="6"/>
        <v>94.40433212996389</v>
      </c>
      <c r="R18" s="297">
        <v>215</v>
      </c>
      <c r="S18" s="297">
        <v>48</v>
      </c>
      <c r="T18" s="159">
        <v>140.6</v>
      </c>
      <c r="U18" s="159">
        <v>45</v>
      </c>
      <c r="V18" s="159">
        <v>3</v>
      </c>
      <c r="W18" s="159">
        <v>2.1</v>
      </c>
      <c r="X18" s="159">
        <v>0</v>
      </c>
      <c r="Y18" s="159">
        <v>0</v>
      </c>
      <c r="Z18" s="331">
        <f t="shared" si="12"/>
        <v>218</v>
      </c>
      <c r="AA18" s="331">
        <f t="shared" si="12"/>
        <v>50.1</v>
      </c>
      <c r="AB18" s="330">
        <f t="shared" si="7"/>
        <v>77.018348623853214</v>
      </c>
      <c r="AC18" s="159">
        <v>9.7799999999999994</v>
      </c>
      <c r="AD18" s="159">
        <v>6.83</v>
      </c>
      <c r="AE18" s="175">
        <f t="shared" si="8"/>
        <v>30.163599182004084</v>
      </c>
      <c r="AF18" s="158"/>
      <c r="AG18" s="158"/>
      <c r="AH18" s="121" t="s">
        <v>248</v>
      </c>
      <c r="AI18" s="158" t="s">
        <v>249</v>
      </c>
      <c r="AJ18" s="158" t="s">
        <v>250</v>
      </c>
      <c r="AK18" s="305" t="s">
        <v>250</v>
      </c>
      <c r="AL18" s="339"/>
      <c r="AM18" s="245"/>
      <c r="AN18" s="245"/>
      <c r="AO18" s="162">
        <v>920</v>
      </c>
      <c r="AP18" s="331">
        <f t="shared" si="9"/>
        <v>199.13419913419912</v>
      </c>
      <c r="AQ18" s="342">
        <v>4620</v>
      </c>
      <c r="AR18" s="342">
        <v>9933</v>
      </c>
      <c r="AS18" s="328">
        <v>87.01</v>
      </c>
      <c r="AT18" s="477">
        <f t="shared" si="0"/>
        <v>2.3372781065088759</v>
      </c>
      <c r="AU18" s="331">
        <f t="shared" si="10"/>
        <v>57.133464825772521</v>
      </c>
      <c r="AV18" s="477">
        <f t="shared" si="11"/>
        <v>0.14393939393939395</v>
      </c>
      <c r="AW18" s="485"/>
      <c r="AX18" s="164"/>
      <c r="AY18" s="313"/>
      <c r="AZ18" s="355"/>
      <c r="BA18" s="356"/>
      <c r="BB18" s="356">
        <v>0.94</v>
      </c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3</v>
      </c>
      <c r="BS18" s="471">
        <v>43</v>
      </c>
      <c r="BT18" s="469">
        <f t="shared" si="1"/>
        <v>17274.782608695656</v>
      </c>
      <c r="BU18" s="470">
        <f t="shared" si="2"/>
        <v>0.36507936507936506</v>
      </c>
      <c r="BV18" s="471">
        <v>2</v>
      </c>
      <c r="BW18" s="471">
        <v>460</v>
      </c>
      <c r="BX18" s="469">
        <f t="shared" si="3"/>
        <v>199.13419913419912</v>
      </c>
      <c r="BY18" s="521"/>
      <c r="BZ18" s="467"/>
      <c r="CA18" s="467">
        <v>0.94</v>
      </c>
      <c r="CB18" s="522"/>
    </row>
    <row r="19" spans="1:80" s="34" customFormat="1" ht="24.9" customHeight="1" x14ac:dyDescent="0.3">
      <c r="A19" s="225" t="s">
        <v>47</v>
      </c>
      <c r="B19" s="226">
        <v>11</v>
      </c>
      <c r="C19" s="162">
        <v>70</v>
      </c>
      <c r="D19" s="162"/>
      <c r="E19" s="159"/>
      <c r="F19" s="159"/>
      <c r="G19" s="158"/>
      <c r="H19" s="158"/>
      <c r="I19" s="297"/>
      <c r="J19" s="297"/>
      <c r="K19" s="457" t="str">
        <f t="shared" si="4"/>
        <v/>
      </c>
      <c r="L19" s="297"/>
      <c r="M19" s="297"/>
      <c r="N19" s="457" t="str">
        <f t="shared" si="5"/>
        <v/>
      </c>
      <c r="O19" s="297"/>
      <c r="P19" s="297"/>
      <c r="Q19" s="457" t="str">
        <f t="shared" si="6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59"/>
      <c r="AD19" s="159"/>
      <c r="AE19" s="175" t="str">
        <f t="shared" si="8"/>
        <v/>
      </c>
      <c r="AF19" s="158"/>
      <c r="AG19" s="158"/>
      <c r="AH19" s="121"/>
      <c r="AI19" s="158"/>
      <c r="AJ19" s="158"/>
      <c r="AK19" s="305"/>
      <c r="AL19" s="339"/>
      <c r="AM19" s="245"/>
      <c r="AN19" s="245"/>
      <c r="AO19" s="162">
        <v>920</v>
      </c>
      <c r="AP19" s="331" t="str">
        <f t="shared" si="9"/>
        <v/>
      </c>
      <c r="AQ19" s="342"/>
      <c r="AR19" s="342"/>
      <c r="AS19" s="328"/>
      <c r="AT19" s="477">
        <f t="shared" si="0"/>
        <v>3.5267857142857144</v>
      </c>
      <c r="AU19" s="331" t="str">
        <f t="shared" si="10"/>
        <v/>
      </c>
      <c r="AV19" s="477" t="str">
        <f t="shared" si="11"/>
        <v/>
      </c>
      <c r="AW19" s="485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>
        <v>5</v>
      </c>
      <c r="BS19" s="534">
        <v>42</v>
      </c>
      <c r="BT19" s="469" t="str">
        <f t="shared" si="1"/>
        <v/>
      </c>
      <c r="BU19" s="470">
        <f t="shared" si="2"/>
        <v>0.67142857142857137</v>
      </c>
      <c r="BV19" s="471">
        <v>2</v>
      </c>
      <c r="BW19" s="471">
        <v>460</v>
      </c>
      <c r="BX19" s="469" t="str">
        <f t="shared" si="3"/>
        <v/>
      </c>
      <c r="BY19" s="521"/>
      <c r="BZ19" s="467"/>
      <c r="CA19" s="467"/>
      <c r="CB19" s="522"/>
    </row>
    <row r="20" spans="1:80" s="34" customFormat="1" ht="24.9" customHeight="1" x14ac:dyDescent="0.3">
      <c r="A20" s="225" t="s">
        <v>48</v>
      </c>
      <c r="B20" s="226">
        <v>12</v>
      </c>
      <c r="C20" s="162">
        <v>100</v>
      </c>
      <c r="D20" s="162"/>
      <c r="E20" s="159"/>
      <c r="F20" s="159">
        <v>7.3</v>
      </c>
      <c r="G20" s="158"/>
      <c r="H20" s="158">
        <v>2440</v>
      </c>
      <c r="I20" s="297"/>
      <c r="J20" s="297">
        <v>17</v>
      </c>
      <c r="K20" s="457" t="str">
        <f t="shared" si="4"/>
        <v/>
      </c>
      <c r="L20" s="297"/>
      <c r="M20" s="297">
        <v>11.8</v>
      </c>
      <c r="N20" s="457" t="str">
        <f t="shared" si="5"/>
        <v/>
      </c>
      <c r="O20" s="297"/>
      <c r="P20" s="297">
        <v>54</v>
      </c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59"/>
      <c r="AD20" s="159"/>
      <c r="AE20" s="175" t="str">
        <f t="shared" si="8"/>
        <v/>
      </c>
      <c r="AF20" s="158"/>
      <c r="AG20" s="158"/>
      <c r="AH20" s="121" t="s">
        <v>248</v>
      </c>
      <c r="AI20" s="158" t="s">
        <v>251</v>
      </c>
      <c r="AJ20" s="158" t="s">
        <v>250</v>
      </c>
      <c r="AK20" s="305" t="s">
        <v>250</v>
      </c>
      <c r="AL20" s="339"/>
      <c r="AM20" s="245"/>
      <c r="AN20" s="245"/>
      <c r="AO20" s="162">
        <v>940</v>
      </c>
      <c r="AP20" s="331" t="str">
        <f t="shared" si="9"/>
        <v/>
      </c>
      <c r="AQ20" s="342"/>
      <c r="AR20" s="342"/>
      <c r="AS20" s="328"/>
      <c r="AT20" s="477">
        <f t="shared" si="0"/>
        <v>2.8014184397163122</v>
      </c>
      <c r="AU20" s="331" t="str">
        <f t="shared" si="10"/>
        <v/>
      </c>
      <c r="AV20" s="477" t="str">
        <f t="shared" si="11"/>
        <v/>
      </c>
      <c r="AW20" s="485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>
        <v>1</v>
      </c>
      <c r="BS20" s="534">
        <v>41</v>
      </c>
      <c r="BT20" s="469" t="str">
        <f t="shared" si="1"/>
        <v/>
      </c>
      <c r="BU20" s="470">
        <f t="shared" si="2"/>
        <v>0.42</v>
      </c>
      <c r="BV20" s="471">
        <v>2</v>
      </c>
      <c r="BW20" s="471">
        <v>470</v>
      </c>
      <c r="BX20" s="469" t="str">
        <f t="shared" si="3"/>
        <v/>
      </c>
      <c r="BY20" s="521">
        <v>11</v>
      </c>
      <c r="BZ20" s="467"/>
      <c r="CA20" s="467"/>
      <c r="CB20" s="522"/>
    </row>
    <row r="21" spans="1:80" s="34" customFormat="1" ht="24.9" customHeight="1" x14ac:dyDescent="0.3">
      <c r="A21" s="225" t="s">
        <v>49</v>
      </c>
      <c r="B21" s="226">
        <v>13</v>
      </c>
      <c r="C21" s="162">
        <v>97</v>
      </c>
      <c r="D21" s="162"/>
      <c r="E21" s="159">
        <v>7.09</v>
      </c>
      <c r="F21" s="159">
        <v>7.29</v>
      </c>
      <c r="G21" s="158">
        <v>4110</v>
      </c>
      <c r="H21" s="158">
        <v>2430</v>
      </c>
      <c r="I21" s="297">
        <v>410</v>
      </c>
      <c r="J21" s="297">
        <v>18</v>
      </c>
      <c r="K21" s="457">
        <f t="shared" si="4"/>
        <v>95.609756097560975</v>
      </c>
      <c r="L21" s="297"/>
      <c r="M21" s="297"/>
      <c r="N21" s="457" t="str">
        <f t="shared" si="5"/>
        <v/>
      </c>
      <c r="O21" s="297">
        <v>988</v>
      </c>
      <c r="P21" s="297">
        <v>58</v>
      </c>
      <c r="Q21" s="457">
        <f t="shared" si="6"/>
        <v>94.129554655870436</v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59"/>
      <c r="AD21" s="159"/>
      <c r="AE21" s="175" t="str">
        <f t="shared" si="8"/>
        <v/>
      </c>
      <c r="AF21" s="158"/>
      <c r="AG21" s="158"/>
      <c r="AH21" s="121" t="s">
        <v>248</v>
      </c>
      <c r="AI21" s="158" t="s">
        <v>249</v>
      </c>
      <c r="AJ21" s="158" t="s">
        <v>250</v>
      </c>
      <c r="AK21" s="305" t="s">
        <v>250</v>
      </c>
      <c r="AL21" s="339"/>
      <c r="AM21" s="245"/>
      <c r="AN21" s="245"/>
      <c r="AO21" s="162">
        <v>940</v>
      </c>
      <c r="AP21" s="331" t="str">
        <f t="shared" si="9"/>
        <v/>
      </c>
      <c r="AQ21" s="342"/>
      <c r="AR21" s="342"/>
      <c r="AS21" s="328"/>
      <c r="AT21" s="477">
        <f t="shared" si="0"/>
        <v>2.9044117647058822</v>
      </c>
      <c r="AU21" s="331" t="str">
        <f t="shared" si="10"/>
        <v/>
      </c>
      <c r="AV21" s="477" t="str">
        <f t="shared" si="11"/>
        <v/>
      </c>
      <c r="AW21" s="485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2</v>
      </c>
      <c r="BS21" s="534">
        <v>39</v>
      </c>
      <c r="BT21" s="469" t="str">
        <f t="shared" si="1"/>
        <v/>
      </c>
      <c r="BU21" s="470">
        <f t="shared" si="2"/>
        <v>0.42268041237113402</v>
      </c>
      <c r="BV21" s="471">
        <v>2</v>
      </c>
      <c r="BW21" s="471">
        <v>470</v>
      </c>
      <c r="BX21" s="469" t="str">
        <f t="shared" si="3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50</v>
      </c>
      <c r="B22" s="226">
        <v>14</v>
      </c>
      <c r="C22" s="162">
        <v>93</v>
      </c>
      <c r="D22" s="162"/>
      <c r="E22" s="159"/>
      <c r="F22" s="159"/>
      <c r="G22" s="158"/>
      <c r="H22" s="158"/>
      <c r="I22" s="297"/>
      <c r="J22" s="297"/>
      <c r="K22" s="457" t="str">
        <f t="shared" si="4"/>
        <v/>
      </c>
      <c r="L22" s="297"/>
      <c r="M22" s="297"/>
      <c r="N22" s="457" t="str">
        <f t="shared" si="5"/>
        <v/>
      </c>
      <c r="O22" s="297"/>
      <c r="P22" s="297"/>
      <c r="Q22" s="457" t="str">
        <f t="shared" si="6"/>
        <v/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59"/>
      <c r="AD22" s="159"/>
      <c r="AE22" s="175" t="str">
        <f t="shared" si="8"/>
        <v/>
      </c>
      <c r="AF22" s="158"/>
      <c r="AG22" s="158"/>
      <c r="AH22" s="121"/>
      <c r="AI22" s="158"/>
      <c r="AJ22" s="158"/>
      <c r="AK22" s="305"/>
      <c r="AL22" s="339"/>
      <c r="AM22" s="245"/>
      <c r="AN22" s="245"/>
      <c r="AO22" s="162">
        <v>940</v>
      </c>
      <c r="AP22" s="331" t="str">
        <f t="shared" si="9"/>
        <v/>
      </c>
      <c r="AQ22" s="342"/>
      <c r="AR22" s="342"/>
      <c r="AS22" s="328"/>
      <c r="AT22" s="477">
        <f t="shared" si="0"/>
        <v>1.8544600938967135</v>
      </c>
      <c r="AU22" s="331" t="str">
        <f t="shared" si="10"/>
        <v/>
      </c>
      <c r="AV22" s="477" t="str">
        <f t="shared" si="11"/>
        <v/>
      </c>
      <c r="AW22" s="485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5</v>
      </c>
      <c r="BS22" s="471">
        <v>120</v>
      </c>
      <c r="BT22" s="469" t="str">
        <f t="shared" si="1"/>
        <v/>
      </c>
      <c r="BU22" s="470">
        <f t="shared" si="2"/>
        <v>1.3440860215053763</v>
      </c>
      <c r="BV22" s="471"/>
      <c r="BW22" s="471"/>
      <c r="BX22" s="469" t="str">
        <f t="shared" si="3"/>
        <v/>
      </c>
      <c r="BY22" s="521"/>
      <c r="BZ22" s="467"/>
      <c r="CA22" s="467"/>
      <c r="CB22" s="522"/>
    </row>
    <row r="23" spans="1:80" s="34" customFormat="1" ht="24.9" customHeight="1" x14ac:dyDescent="0.3">
      <c r="A23" s="225" t="s">
        <v>51</v>
      </c>
      <c r="B23" s="226">
        <v>15</v>
      </c>
      <c r="C23" s="162">
        <v>94</v>
      </c>
      <c r="D23" s="162"/>
      <c r="E23" s="159"/>
      <c r="F23" s="159"/>
      <c r="G23" s="158"/>
      <c r="H23" s="158"/>
      <c r="I23" s="297"/>
      <c r="J23" s="297"/>
      <c r="K23" s="457" t="str">
        <f t="shared" si="4"/>
        <v/>
      </c>
      <c r="L23" s="297"/>
      <c r="M23" s="297"/>
      <c r="N23" s="457" t="str">
        <f t="shared" si="5"/>
        <v/>
      </c>
      <c r="O23" s="297"/>
      <c r="P23" s="297"/>
      <c r="Q23" s="457" t="str">
        <f t="shared" si="6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/>
      <c r="AI23" s="158"/>
      <c r="AJ23" s="158"/>
      <c r="AK23" s="305"/>
      <c r="AL23" s="339"/>
      <c r="AM23" s="245"/>
      <c r="AN23" s="245"/>
      <c r="AO23" s="162"/>
      <c r="AP23" s="331" t="str">
        <f t="shared" si="9"/>
        <v/>
      </c>
      <c r="AQ23" s="342"/>
      <c r="AR23" s="342"/>
      <c r="AS23" s="328"/>
      <c r="AT23" s="477">
        <f t="shared" si="0"/>
        <v>4.2021276595744679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/>
      <c r="BS23" s="471"/>
      <c r="BT23" s="469" t="str">
        <f t="shared" si="1"/>
        <v/>
      </c>
      <c r="BU23" s="470">
        <f t="shared" si="2"/>
        <v>0</v>
      </c>
      <c r="BV23" s="471"/>
      <c r="BW23" s="471"/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52</v>
      </c>
      <c r="B24" s="226">
        <v>16</v>
      </c>
      <c r="C24" s="162">
        <v>94</v>
      </c>
      <c r="D24" s="162"/>
      <c r="E24" s="159"/>
      <c r="F24" s="159"/>
      <c r="G24" s="158"/>
      <c r="H24" s="158"/>
      <c r="I24" s="297"/>
      <c r="J24" s="297"/>
      <c r="K24" s="457" t="str">
        <f t="shared" si="4"/>
        <v/>
      </c>
      <c r="L24" s="297"/>
      <c r="M24" s="297"/>
      <c r="N24" s="457" t="str">
        <f t="shared" si="5"/>
        <v/>
      </c>
      <c r="O24" s="297"/>
      <c r="P24" s="297"/>
      <c r="Q24" s="457" t="str">
        <f t="shared" si="6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/>
      <c r="AI24" s="158"/>
      <c r="AJ24" s="158"/>
      <c r="AK24" s="305"/>
      <c r="AL24" s="339"/>
      <c r="AM24" s="245"/>
      <c r="AN24" s="245"/>
      <c r="AO24" s="162"/>
      <c r="AP24" s="331" t="str">
        <f t="shared" si="9"/>
        <v/>
      </c>
      <c r="AQ24" s="342"/>
      <c r="AR24" s="342"/>
      <c r="AS24" s="328"/>
      <c r="AT24" s="477">
        <f t="shared" si="0"/>
        <v>4.2021276595744679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/>
      <c r="BS24" s="471"/>
      <c r="BT24" s="469" t="str">
        <f t="shared" si="1"/>
        <v/>
      </c>
      <c r="BU24" s="470">
        <f t="shared" si="2"/>
        <v>0</v>
      </c>
      <c r="BV24" s="471"/>
      <c r="BW24" s="471"/>
      <c r="BX24" s="469" t="str">
        <f t="shared" si="3"/>
        <v/>
      </c>
      <c r="BY24" s="521"/>
      <c r="BZ24" s="467"/>
      <c r="CA24" s="467"/>
      <c r="CB24" s="522"/>
    </row>
    <row r="25" spans="1:80" s="34" customFormat="1" ht="24.9" customHeight="1" x14ac:dyDescent="0.3">
      <c r="A25" s="225" t="s">
        <v>53</v>
      </c>
      <c r="B25" s="226">
        <v>17</v>
      </c>
      <c r="C25" s="162">
        <v>92</v>
      </c>
      <c r="D25" s="162"/>
      <c r="E25" s="159">
        <v>7.16</v>
      </c>
      <c r="F25" s="159">
        <v>7.41</v>
      </c>
      <c r="G25" s="158">
        <v>4090</v>
      </c>
      <c r="H25" s="158">
        <v>2410</v>
      </c>
      <c r="I25" s="297">
        <v>381</v>
      </c>
      <c r="J25" s="297">
        <v>12</v>
      </c>
      <c r="K25" s="457">
        <f t="shared" si="4"/>
        <v>96.850393700787393</v>
      </c>
      <c r="L25" s="297">
        <v>620</v>
      </c>
      <c r="M25" s="297">
        <v>12</v>
      </c>
      <c r="N25" s="457">
        <f t="shared" si="5"/>
        <v>98.064516129032256</v>
      </c>
      <c r="O25" s="297">
        <v>1033</v>
      </c>
      <c r="P25" s="297">
        <v>60</v>
      </c>
      <c r="Q25" s="457">
        <f t="shared" si="6"/>
        <v>94.191674733785092</v>
      </c>
      <c r="R25" s="297">
        <v>200</v>
      </c>
      <c r="S25" s="297">
        <v>50.5</v>
      </c>
      <c r="T25" s="159">
        <v>138</v>
      </c>
      <c r="U25" s="159">
        <v>44</v>
      </c>
      <c r="V25" s="159">
        <v>3</v>
      </c>
      <c r="W25" s="159">
        <v>2.7</v>
      </c>
      <c r="X25" s="159">
        <v>0</v>
      </c>
      <c r="Y25" s="159">
        <v>0</v>
      </c>
      <c r="Z25" s="331">
        <f t="shared" si="12"/>
        <v>203</v>
      </c>
      <c r="AA25" s="331">
        <f t="shared" si="12"/>
        <v>53.2</v>
      </c>
      <c r="AB25" s="330">
        <f t="shared" si="7"/>
        <v>73.793103448275872</v>
      </c>
      <c r="AC25" s="159">
        <v>9.57</v>
      </c>
      <c r="AD25" s="159">
        <v>6.75</v>
      </c>
      <c r="AE25" s="175">
        <f t="shared" si="8"/>
        <v>29.467084639498438</v>
      </c>
      <c r="AF25" s="158"/>
      <c r="AG25" s="158"/>
      <c r="AH25" s="121" t="s">
        <v>248</v>
      </c>
      <c r="AI25" s="158" t="s">
        <v>249</v>
      </c>
      <c r="AJ25" s="158" t="s">
        <v>250</v>
      </c>
      <c r="AK25" s="305" t="s">
        <v>250</v>
      </c>
      <c r="AL25" s="339"/>
      <c r="AM25" s="245"/>
      <c r="AN25" s="245"/>
      <c r="AO25" s="162">
        <v>960</v>
      </c>
      <c r="AP25" s="331">
        <f t="shared" si="9"/>
        <v>218.18181818181819</v>
      </c>
      <c r="AQ25" s="342">
        <v>4400</v>
      </c>
      <c r="AR25" s="342">
        <v>9860</v>
      </c>
      <c r="AS25" s="328">
        <v>86.54</v>
      </c>
      <c r="AT25" s="477">
        <f t="shared" si="0"/>
        <v>2.9477611940298507</v>
      </c>
      <c r="AU25" s="331">
        <f t="shared" si="10"/>
        <v>42.86700868192581</v>
      </c>
      <c r="AV25" s="477">
        <f t="shared" si="11"/>
        <v>0.1409090909090909</v>
      </c>
      <c r="AW25" s="312"/>
      <c r="AX25" s="164"/>
      <c r="AY25" s="313"/>
      <c r="AZ25" s="355"/>
      <c r="BA25" s="356"/>
      <c r="BB25" s="356">
        <v>1.33</v>
      </c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4</v>
      </c>
      <c r="BS25" s="471">
        <v>42</v>
      </c>
      <c r="BT25" s="469">
        <f t="shared" si="1"/>
        <v>13200</v>
      </c>
      <c r="BU25" s="470">
        <f t="shared" si="2"/>
        <v>0.5</v>
      </c>
      <c r="BV25" s="471">
        <v>2</v>
      </c>
      <c r="BW25" s="471">
        <v>480</v>
      </c>
      <c r="BX25" s="469">
        <f t="shared" si="3"/>
        <v>218.18181818181819</v>
      </c>
      <c r="BY25" s="521"/>
      <c r="BZ25" s="467"/>
      <c r="CA25" s="467">
        <v>1.33</v>
      </c>
      <c r="CB25" s="522"/>
    </row>
    <row r="26" spans="1:80" s="34" customFormat="1" ht="24.9" customHeight="1" x14ac:dyDescent="0.3">
      <c r="A26" s="225" t="s">
        <v>47</v>
      </c>
      <c r="B26" s="226">
        <v>18</v>
      </c>
      <c r="C26" s="162">
        <v>109</v>
      </c>
      <c r="D26" s="162"/>
      <c r="E26" s="159"/>
      <c r="F26" s="159"/>
      <c r="G26" s="158"/>
      <c r="H26" s="158"/>
      <c r="I26" s="297"/>
      <c r="J26" s="297"/>
      <c r="K26" s="457" t="str">
        <f t="shared" si="4"/>
        <v/>
      </c>
      <c r="L26" s="297"/>
      <c r="M26" s="297"/>
      <c r="N26" s="457" t="str">
        <f t="shared" si="5"/>
        <v/>
      </c>
      <c r="O26" s="297"/>
      <c r="P26" s="297"/>
      <c r="Q26" s="457" t="str">
        <f t="shared" si="6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59"/>
      <c r="AD26" s="159"/>
      <c r="AE26" s="175" t="str">
        <f t="shared" si="8"/>
        <v/>
      </c>
      <c r="AF26" s="158"/>
      <c r="AG26" s="158"/>
      <c r="AH26" s="121"/>
      <c r="AI26" s="158"/>
      <c r="AJ26" s="158"/>
      <c r="AK26" s="305"/>
      <c r="AL26" s="339"/>
      <c r="AM26" s="245"/>
      <c r="AN26" s="245"/>
      <c r="AO26" s="162">
        <v>990</v>
      </c>
      <c r="AP26" s="331" t="str">
        <f t="shared" si="9"/>
        <v/>
      </c>
      <c r="AQ26" s="342"/>
      <c r="AR26" s="342"/>
      <c r="AS26" s="328"/>
      <c r="AT26" s="477">
        <f t="shared" si="0"/>
        <v>2.6870748299319729</v>
      </c>
      <c r="AU26" s="331" t="str">
        <f t="shared" si="10"/>
        <v/>
      </c>
      <c r="AV26" s="477" t="str">
        <f t="shared" si="11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v>5</v>
      </c>
      <c r="BS26" s="471">
        <v>38</v>
      </c>
      <c r="BT26" s="469" t="str">
        <f t="shared" si="1"/>
        <v/>
      </c>
      <c r="BU26" s="470">
        <f t="shared" si="2"/>
        <v>0.39449541284403672</v>
      </c>
      <c r="BV26" s="471">
        <v>2</v>
      </c>
      <c r="BW26" s="471">
        <v>500</v>
      </c>
      <c r="BX26" s="469" t="str">
        <f t="shared" si="3"/>
        <v/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48</v>
      </c>
      <c r="B27" s="226">
        <v>19</v>
      </c>
      <c r="C27" s="162">
        <v>113</v>
      </c>
      <c r="D27" s="162"/>
      <c r="E27" s="159"/>
      <c r="F27" s="159"/>
      <c r="G27" s="158"/>
      <c r="H27" s="158"/>
      <c r="I27" s="297"/>
      <c r="J27" s="297"/>
      <c r="K27" s="457" t="str">
        <f t="shared" si="4"/>
        <v/>
      </c>
      <c r="L27" s="297"/>
      <c r="M27" s="297"/>
      <c r="N27" s="457" t="str">
        <f t="shared" si="5"/>
        <v/>
      </c>
      <c r="O27" s="297"/>
      <c r="P27" s="297"/>
      <c r="Q27" s="457" t="str">
        <f t="shared" si="6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59"/>
      <c r="AD27" s="159"/>
      <c r="AE27" s="175" t="str">
        <f t="shared" si="8"/>
        <v/>
      </c>
      <c r="AF27" s="158"/>
      <c r="AG27" s="158"/>
      <c r="AH27" s="121"/>
      <c r="AI27" s="158"/>
      <c r="AJ27" s="158"/>
      <c r="AK27" s="305"/>
      <c r="AL27" s="339"/>
      <c r="AM27" s="245"/>
      <c r="AN27" s="245"/>
      <c r="AO27" s="162">
        <v>990</v>
      </c>
      <c r="AP27" s="331" t="str">
        <f t="shared" si="9"/>
        <v/>
      </c>
      <c r="AQ27" s="342"/>
      <c r="AR27" s="342"/>
      <c r="AS27" s="328"/>
      <c r="AT27" s="477">
        <f t="shared" si="0"/>
        <v>2.5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v>3</v>
      </c>
      <c r="BS27" s="471">
        <v>45</v>
      </c>
      <c r="BT27" s="469" t="str">
        <f t="shared" si="1"/>
        <v/>
      </c>
      <c r="BU27" s="470">
        <f t="shared" si="2"/>
        <v>0.4247787610619469</v>
      </c>
      <c r="BV27" s="471"/>
      <c r="BW27" s="471"/>
      <c r="BX27" s="469" t="str">
        <f t="shared" si="3"/>
        <v/>
      </c>
      <c r="BY27" s="521">
        <v>22</v>
      </c>
      <c r="BZ27" s="467"/>
      <c r="CA27" s="467"/>
      <c r="CB27" s="522"/>
    </row>
    <row r="28" spans="1:80" s="34" customFormat="1" ht="24.9" customHeight="1" x14ac:dyDescent="0.3">
      <c r="A28" s="225" t="s">
        <v>49</v>
      </c>
      <c r="B28" s="226">
        <v>20</v>
      </c>
      <c r="C28" s="162">
        <v>102</v>
      </c>
      <c r="D28" s="162"/>
      <c r="E28" s="159">
        <v>7.08</v>
      </c>
      <c r="F28" s="159">
        <v>7.27</v>
      </c>
      <c r="G28" s="158">
        <v>4100</v>
      </c>
      <c r="H28" s="158">
        <v>2500</v>
      </c>
      <c r="I28" s="297">
        <v>305</v>
      </c>
      <c r="J28" s="297">
        <v>11</v>
      </c>
      <c r="K28" s="457">
        <f t="shared" si="4"/>
        <v>96.393442622950815</v>
      </c>
      <c r="L28" s="297"/>
      <c r="M28" s="297"/>
      <c r="N28" s="457" t="str">
        <f t="shared" si="5"/>
        <v/>
      </c>
      <c r="O28" s="297">
        <v>1109</v>
      </c>
      <c r="P28" s="297">
        <v>53</v>
      </c>
      <c r="Q28" s="457">
        <f t="shared" si="6"/>
        <v>95.220919747520298</v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 t="s">
        <v>248</v>
      </c>
      <c r="AI28" s="158" t="s">
        <v>249</v>
      </c>
      <c r="AJ28" s="158" t="s">
        <v>250</v>
      </c>
      <c r="AK28" s="305" t="s">
        <v>250</v>
      </c>
      <c r="AL28" s="339"/>
      <c r="AM28" s="245"/>
      <c r="AN28" s="245"/>
      <c r="AO28" s="162">
        <v>980</v>
      </c>
      <c r="AP28" s="331" t="str">
        <f t="shared" si="9"/>
        <v/>
      </c>
      <c r="AQ28" s="342"/>
      <c r="AR28" s="342"/>
      <c r="AS28" s="328"/>
      <c r="AT28" s="477">
        <f t="shared" si="0"/>
        <v>2.7054794520547945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1</v>
      </c>
      <c r="BS28" s="471">
        <v>44</v>
      </c>
      <c r="BT28" s="469" t="str">
        <f t="shared" si="1"/>
        <v/>
      </c>
      <c r="BU28" s="470">
        <f t="shared" si="2"/>
        <v>0.44117647058823528</v>
      </c>
      <c r="BV28" s="471">
        <v>1</v>
      </c>
      <c r="BW28" s="471">
        <v>980</v>
      </c>
      <c r="BX28" s="469" t="str">
        <f t="shared" si="3"/>
        <v/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50</v>
      </c>
      <c r="B29" s="226">
        <v>21</v>
      </c>
      <c r="C29" s="162">
        <v>85</v>
      </c>
      <c r="D29" s="162"/>
      <c r="E29" s="159"/>
      <c r="F29" s="159"/>
      <c r="G29" s="158"/>
      <c r="H29" s="158"/>
      <c r="I29" s="297"/>
      <c r="J29" s="297"/>
      <c r="K29" s="457" t="str">
        <f t="shared" si="4"/>
        <v/>
      </c>
      <c r="L29" s="297"/>
      <c r="M29" s="297"/>
      <c r="N29" s="457" t="str">
        <f t="shared" si="5"/>
        <v/>
      </c>
      <c r="O29" s="297"/>
      <c r="P29" s="297"/>
      <c r="Q29" s="457" t="str">
        <f t="shared" si="6"/>
        <v/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59"/>
      <c r="AD29" s="159"/>
      <c r="AE29" s="175" t="str">
        <f t="shared" si="8"/>
        <v/>
      </c>
      <c r="AF29" s="158"/>
      <c r="AG29" s="158"/>
      <c r="AH29" s="121"/>
      <c r="AI29" s="158"/>
      <c r="AJ29" s="158"/>
      <c r="AK29" s="305"/>
      <c r="AL29" s="339"/>
      <c r="AM29" s="245"/>
      <c r="AN29" s="245"/>
      <c r="AO29" s="162">
        <v>980</v>
      </c>
      <c r="AP29" s="331" t="str">
        <f t="shared" si="9"/>
        <v/>
      </c>
      <c r="AQ29" s="342"/>
      <c r="AR29" s="342"/>
      <c r="AS29" s="328"/>
      <c r="AT29" s="477">
        <f t="shared" si="0"/>
        <v>2.0256410256410255</v>
      </c>
      <c r="AU29" s="331" t="str">
        <f t="shared" si="10"/>
        <v/>
      </c>
      <c r="AV29" s="477" t="str">
        <f t="shared" si="11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6</v>
      </c>
      <c r="BS29" s="471">
        <v>110</v>
      </c>
      <c r="BT29" s="469" t="str">
        <f t="shared" si="1"/>
        <v/>
      </c>
      <c r="BU29" s="470">
        <f t="shared" si="2"/>
        <v>1.3647058823529412</v>
      </c>
      <c r="BV29" s="471">
        <v>1</v>
      </c>
      <c r="BW29" s="471">
        <v>980</v>
      </c>
      <c r="BX29" s="469" t="str">
        <f t="shared" si="3"/>
        <v/>
      </c>
      <c r="BY29" s="521"/>
      <c r="BZ29" s="467"/>
      <c r="CA29" s="467"/>
      <c r="CB29" s="522"/>
    </row>
    <row r="30" spans="1:80" s="34" customFormat="1" ht="24.9" customHeight="1" x14ac:dyDescent="0.3">
      <c r="A30" s="225" t="s">
        <v>51</v>
      </c>
      <c r="B30" s="226">
        <v>22</v>
      </c>
      <c r="C30" s="162">
        <v>85</v>
      </c>
      <c r="D30" s="162"/>
      <c r="E30" s="159"/>
      <c r="F30" s="159"/>
      <c r="G30" s="158"/>
      <c r="H30" s="158"/>
      <c r="I30" s="297"/>
      <c r="J30" s="297"/>
      <c r="K30" s="457" t="str">
        <f t="shared" si="4"/>
        <v/>
      </c>
      <c r="L30" s="297"/>
      <c r="M30" s="297"/>
      <c r="N30" s="457" t="str">
        <f t="shared" si="5"/>
        <v/>
      </c>
      <c r="O30" s="297"/>
      <c r="P30" s="297"/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/>
      <c r="AI30" s="158"/>
      <c r="AJ30" s="158"/>
      <c r="AK30" s="305"/>
      <c r="AL30" s="339"/>
      <c r="AM30" s="245"/>
      <c r="AN30" s="245"/>
      <c r="AO30" s="162"/>
      <c r="AP30" s="331" t="str">
        <f t="shared" si="9"/>
        <v/>
      </c>
      <c r="AQ30" s="342"/>
      <c r="AR30" s="342"/>
      <c r="AS30" s="328"/>
      <c r="AT30" s="477">
        <f t="shared" si="0"/>
        <v>4.6470588235294121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/>
      <c r="BS30" s="471"/>
      <c r="BT30" s="469" t="str">
        <f t="shared" si="1"/>
        <v/>
      </c>
      <c r="BU30" s="470">
        <f t="shared" si="2"/>
        <v>0</v>
      </c>
      <c r="BV30" s="471"/>
      <c r="BW30" s="471"/>
      <c r="BX30" s="469" t="str">
        <f t="shared" si="3"/>
        <v/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52</v>
      </c>
      <c r="B31" s="226">
        <v>23</v>
      </c>
      <c r="C31" s="162">
        <v>85</v>
      </c>
      <c r="D31" s="162"/>
      <c r="E31" s="159"/>
      <c r="F31" s="159"/>
      <c r="G31" s="158"/>
      <c r="H31" s="158"/>
      <c r="I31" s="297"/>
      <c r="J31" s="297"/>
      <c r="K31" s="457" t="str">
        <f t="shared" si="4"/>
        <v/>
      </c>
      <c r="L31" s="297"/>
      <c r="M31" s="297"/>
      <c r="N31" s="457" t="str">
        <f t="shared" si="5"/>
        <v/>
      </c>
      <c r="O31" s="297"/>
      <c r="P31" s="297"/>
      <c r="Q31" s="457" t="str">
        <f t="shared" si="6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59"/>
      <c r="AD31" s="159"/>
      <c r="AE31" s="175" t="str">
        <f t="shared" si="8"/>
        <v/>
      </c>
      <c r="AF31" s="158"/>
      <c r="AG31" s="158"/>
      <c r="AH31" s="121"/>
      <c r="AI31" s="158"/>
      <c r="AJ31" s="158"/>
      <c r="AK31" s="305"/>
      <c r="AL31" s="339"/>
      <c r="AM31" s="245"/>
      <c r="AN31" s="245"/>
      <c r="AO31" s="162"/>
      <c r="AP31" s="331" t="str">
        <f t="shared" si="9"/>
        <v/>
      </c>
      <c r="AQ31" s="342"/>
      <c r="AR31" s="342"/>
      <c r="AS31" s="328"/>
      <c r="AT31" s="477">
        <f t="shared" si="0"/>
        <v>4.6470588235294121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/>
      <c r="BS31" s="471"/>
      <c r="BT31" s="469" t="str">
        <f t="shared" si="1"/>
        <v/>
      </c>
      <c r="BU31" s="470">
        <f t="shared" si="2"/>
        <v>0</v>
      </c>
      <c r="BV31" s="471"/>
      <c r="BW31" s="471"/>
      <c r="BX31" s="469" t="str">
        <f t="shared" si="3"/>
        <v/>
      </c>
      <c r="BY31" s="521"/>
      <c r="BZ31" s="467"/>
      <c r="CA31" s="467"/>
      <c r="CB31" s="522"/>
    </row>
    <row r="32" spans="1:80" s="34" customFormat="1" ht="24.9" customHeight="1" x14ac:dyDescent="0.3">
      <c r="A32" s="225" t="s">
        <v>53</v>
      </c>
      <c r="B32" s="226">
        <v>24</v>
      </c>
      <c r="C32" s="162">
        <v>83</v>
      </c>
      <c r="D32" s="162"/>
      <c r="E32" s="159">
        <v>7.11</v>
      </c>
      <c r="F32" s="159">
        <v>7.39</v>
      </c>
      <c r="G32" s="158">
        <v>4080</v>
      </c>
      <c r="H32" s="158">
        <v>2390</v>
      </c>
      <c r="I32" s="297">
        <v>368</v>
      </c>
      <c r="J32" s="297">
        <v>13</v>
      </c>
      <c r="K32" s="457">
        <f t="shared" si="4"/>
        <v>96.467391304347828</v>
      </c>
      <c r="L32" s="297">
        <v>630</v>
      </c>
      <c r="M32" s="297">
        <v>11</v>
      </c>
      <c r="N32" s="457">
        <f t="shared" si="5"/>
        <v>98.253968253968253</v>
      </c>
      <c r="O32" s="297">
        <v>1054</v>
      </c>
      <c r="P32" s="297">
        <v>57</v>
      </c>
      <c r="Q32" s="457">
        <f t="shared" si="6"/>
        <v>94.592030360531311</v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59"/>
      <c r="AD32" s="159"/>
      <c r="AE32" s="175" t="str">
        <f t="shared" si="8"/>
        <v/>
      </c>
      <c r="AF32" s="158"/>
      <c r="AG32" s="158"/>
      <c r="AH32" s="121" t="s">
        <v>248</v>
      </c>
      <c r="AI32" s="158" t="s">
        <v>249</v>
      </c>
      <c r="AJ32" s="158" t="s">
        <v>250</v>
      </c>
      <c r="AK32" s="305" t="s">
        <v>250</v>
      </c>
      <c r="AL32" s="339"/>
      <c r="AM32" s="245"/>
      <c r="AN32" s="245"/>
      <c r="AO32" s="162">
        <v>980</v>
      </c>
      <c r="AP32" s="331">
        <f t="shared" si="9"/>
        <v>217.29490022172948</v>
      </c>
      <c r="AQ32" s="342">
        <v>4510</v>
      </c>
      <c r="AR32" s="342">
        <v>10700</v>
      </c>
      <c r="AS32" s="328">
        <v>86.52</v>
      </c>
      <c r="AT32" s="477">
        <f t="shared" si="0"/>
        <v>3.185483870967742</v>
      </c>
      <c r="AU32" s="331">
        <f t="shared" si="10"/>
        <v>151.23949401477205</v>
      </c>
      <c r="AV32" s="477">
        <f t="shared" si="11"/>
        <v>0.13968957871396895</v>
      </c>
      <c r="AW32" s="312"/>
      <c r="AX32" s="164"/>
      <c r="AY32" s="313"/>
      <c r="AZ32" s="355"/>
      <c r="BA32" s="356"/>
      <c r="BB32" s="356">
        <v>1.27</v>
      </c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1</v>
      </c>
      <c r="BS32" s="471">
        <v>41</v>
      </c>
      <c r="BT32" s="469">
        <f t="shared" si="1"/>
        <v>13422.61904761905</v>
      </c>
      <c r="BU32" s="470">
        <f t="shared" si="2"/>
        <v>0.50602409638554213</v>
      </c>
      <c r="BV32" s="471">
        <v>2</v>
      </c>
      <c r="BW32" s="471">
        <v>490</v>
      </c>
      <c r="BX32" s="469">
        <f t="shared" si="3"/>
        <v>217.29490022172948</v>
      </c>
      <c r="BY32" s="521"/>
      <c r="BZ32" s="467"/>
      <c r="CA32" s="467">
        <v>1.27</v>
      </c>
      <c r="CB32" s="522"/>
    </row>
    <row r="33" spans="1:80" s="34" customFormat="1" ht="24.9" customHeight="1" x14ac:dyDescent="0.3">
      <c r="A33" s="225" t="s">
        <v>47</v>
      </c>
      <c r="B33" s="226">
        <v>25</v>
      </c>
      <c r="C33" s="162">
        <v>87</v>
      </c>
      <c r="D33" s="162"/>
      <c r="E33" s="159"/>
      <c r="F33" s="159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/>
      <c r="AI33" s="158"/>
      <c r="AJ33" s="158"/>
      <c r="AK33" s="305"/>
      <c r="AL33" s="339"/>
      <c r="AM33" s="245"/>
      <c r="AN33" s="245"/>
      <c r="AO33" s="162">
        <v>990</v>
      </c>
      <c r="AP33" s="331" t="str">
        <f t="shared" si="9"/>
        <v/>
      </c>
      <c r="AQ33" s="342"/>
      <c r="AR33" s="342"/>
      <c r="AS33" s="328"/>
      <c r="AT33" s="477">
        <f t="shared" si="0"/>
        <v>3.0859375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>
        <v>2</v>
      </c>
      <c r="BS33" s="471">
        <v>41</v>
      </c>
      <c r="BT33" s="469" t="str">
        <f t="shared" si="1"/>
        <v/>
      </c>
      <c r="BU33" s="470">
        <f t="shared" si="2"/>
        <v>0.4942528735632184</v>
      </c>
      <c r="BV33" s="471">
        <v>2</v>
      </c>
      <c r="BW33" s="471">
        <v>500</v>
      </c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48</v>
      </c>
      <c r="B34" s="226">
        <v>26</v>
      </c>
      <c r="C34" s="162">
        <v>98</v>
      </c>
      <c r="D34" s="162"/>
      <c r="E34" s="159">
        <v>7.16</v>
      </c>
      <c r="F34" s="159">
        <v>7.38</v>
      </c>
      <c r="G34" s="158">
        <v>4030</v>
      </c>
      <c r="H34" s="158">
        <v>2420</v>
      </c>
      <c r="I34" s="297">
        <v>405</v>
      </c>
      <c r="J34" s="297">
        <v>16</v>
      </c>
      <c r="K34" s="457">
        <f t="shared" si="4"/>
        <v>96.049382716049379</v>
      </c>
      <c r="L34" s="297"/>
      <c r="M34" s="297"/>
      <c r="N34" s="457" t="str">
        <f t="shared" si="5"/>
        <v/>
      </c>
      <c r="O34" s="297">
        <v>1148</v>
      </c>
      <c r="P34" s="297">
        <v>54</v>
      </c>
      <c r="Q34" s="457">
        <f t="shared" si="6"/>
        <v>95.296167247386762</v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 t="s">
        <v>248</v>
      </c>
      <c r="AI34" s="158" t="s">
        <v>249</v>
      </c>
      <c r="AJ34" s="158" t="s">
        <v>250</v>
      </c>
      <c r="AK34" s="305" t="s">
        <v>250</v>
      </c>
      <c r="AL34" s="339"/>
      <c r="AM34" s="245"/>
      <c r="AN34" s="245"/>
      <c r="AO34" s="162">
        <v>980</v>
      </c>
      <c r="AP34" s="331" t="str">
        <f t="shared" si="9"/>
        <v/>
      </c>
      <c r="AQ34" s="342"/>
      <c r="AR34" s="342"/>
      <c r="AS34" s="328"/>
      <c r="AT34" s="477">
        <f t="shared" si="0"/>
        <v>2.8214285714285716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>
        <v>2</v>
      </c>
      <c r="BS34" s="471">
        <v>42</v>
      </c>
      <c r="BT34" s="469" t="str">
        <f t="shared" si="1"/>
        <v/>
      </c>
      <c r="BU34" s="470">
        <f t="shared" si="2"/>
        <v>0.44897959183673469</v>
      </c>
      <c r="BV34" s="471"/>
      <c r="BW34" s="471"/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49</v>
      </c>
      <c r="B35" s="226">
        <v>27</v>
      </c>
      <c r="C35" s="162">
        <v>90</v>
      </c>
      <c r="D35" s="162"/>
      <c r="E35" s="159"/>
      <c r="F35" s="159"/>
      <c r="G35" s="158"/>
      <c r="H35" s="158"/>
      <c r="I35" s="297"/>
      <c r="J35" s="297"/>
      <c r="K35" s="457" t="str">
        <f t="shared" si="4"/>
        <v/>
      </c>
      <c r="L35" s="297"/>
      <c r="M35" s="297"/>
      <c r="N35" s="457" t="str">
        <f t="shared" si="5"/>
        <v/>
      </c>
      <c r="O35" s="297"/>
      <c r="P35" s="297"/>
      <c r="Q35" s="457" t="str">
        <f t="shared" si="6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/>
      <c r="AI35" s="158"/>
      <c r="AJ35" s="158"/>
      <c r="AK35" s="305"/>
      <c r="AL35" s="339"/>
      <c r="AM35" s="245"/>
      <c r="AN35" s="245"/>
      <c r="AO35" s="162">
        <v>970</v>
      </c>
      <c r="AP35" s="331" t="str">
        <f t="shared" si="9"/>
        <v/>
      </c>
      <c r="AQ35" s="342"/>
      <c r="AR35" s="342"/>
      <c r="AS35" s="328"/>
      <c r="AT35" s="477">
        <f t="shared" si="0"/>
        <v>3.1349206349206349</v>
      </c>
      <c r="AU35" s="331" t="str">
        <f t="shared" si="10"/>
        <v/>
      </c>
      <c r="AV35" s="477" t="str">
        <f t="shared" si="11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4</v>
      </c>
      <c r="BS35" s="471">
        <v>36</v>
      </c>
      <c r="BT35" s="469" t="str">
        <f t="shared" si="1"/>
        <v/>
      </c>
      <c r="BU35" s="470">
        <f t="shared" si="2"/>
        <v>0.44444444444444442</v>
      </c>
      <c r="BV35" s="471">
        <v>1</v>
      </c>
      <c r="BW35" s="471">
        <v>970</v>
      </c>
      <c r="BX35" s="469" t="str">
        <f t="shared" si="3"/>
        <v/>
      </c>
      <c r="BY35" s="521"/>
      <c r="BZ35" s="467"/>
      <c r="CA35" s="467"/>
      <c r="CB35" s="522"/>
    </row>
    <row r="36" spans="1:80" s="34" customFormat="1" ht="24.9" customHeight="1" x14ac:dyDescent="0.3">
      <c r="A36" s="225" t="s">
        <v>50</v>
      </c>
      <c r="B36" s="226">
        <v>28</v>
      </c>
      <c r="C36" s="162">
        <v>94</v>
      </c>
      <c r="D36" s="162"/>
      <c r="E36" s="159"/>
      <c r="F36" s="159"/>
      <c r="G36" s="158"/>
      <c r="H36" s="158"/>
      <c r="I36" s="297"/>
      <c r="J36" s="297"/>
      <c r="K36" s="457" t="str">
        <f t="shared" si="4"/>
        <v/>
      </c>
      <c r="L36" s="297"/>
      <c r="M36" s="297"/>
      <c r="N36" s="457" t="str">
        <f t="shared" si="5"/>
        <v/>
      </c>
      <c r="O36" s="297"/>
      <c r="P36" s="297"/>
      <c r="Q36" s="457" t="str">
        <f t="shared" si="6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/>
      <c r="AI36" s="158"/>
      <c r="AJ36" s="158"/>
      <c r="AK36" s="305"/>
      <c r="AL36" s="339"/>
      <c r="AM36" s="245"/>
      <c r="AN36" s="245"/>
      <c r="AO36" s="162">
        <v>800</v>
      </c>
      <c r="AP36" s="331" t="str">
        <f t="shared" si="9"/>
        <v/>
      </c>
      <c r="AQ36" s="342"/>
      <c r="AR36" s="342"/>
      <c r="AS36" s="328"/>
      <c r="AT36" s="477">
        <f t="shared" si="0"/>
        <v>1.8372093023255813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8</v>
      </c>
      <c r="BS36" s="471">
        <v>121</v>
      </c>
      <c r="BT36" s="469" t="str">
        <f t="shared" si="1"/>
        <v/>
      </c>
      <c r="BU36" s="470">
        <f t="shared" si="2"/>
        <v>1.3723404255319149</v>
      </c>
      <c r="BV36" s="471">
        <v>2</v>
      </c>
      <c r="BW36" s="471">
        <v>400</v>
      </c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5" t="s">
        <v>51</v>
      </c>
      <c r="B37" s="226">
        <v>29</v>
      </c>
      <c r="C37" s="162">
        <v>94</v>
      </c>
      <c r="D37" s="162"/>
      <c r="E37" s="159"/>
      <c r="F37" s="159"/>
      <c r="G37" s="158"/>
      <c r="H37" s="158"/>
      <c r="I37" s="297"/>
      <c r="J37" s="297"/>
      <c r="K37" s="457" t="str">
        <f t="shared" si="4"/>
        <v/>
      </c>
      <c r="L37" s="297"/>
      <c r="M37" s="297"/>
      <c r="N37" s="457" t="str">
        <f t="shared" si="5"/>
        <v/>
      </c>
      <c r="O37" s="297"/>
      <c r="P37" s="297"/>
      <c r="Q37" s="457" t="str">
        <f t="shared" si="6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/>
      <c r="AI37" s="158"/>
      <c r="AJ37" s="158"/>
      <c r="AK37" s="305"/>
      <c r="AL37" s="339"/>
      <c r="AM37" s="245"/>
      <c r="AN37" s="245"/>
      <c r="AO37" s="162"/>
      <c r="AP37" s="331" t="str">
        <f t="shared" si="9"/>
        <v/>
      </c>
      <c r="AQ37" s="342"/>
      <c r="AR37" s="342"/>
      <c r="AS37" s="328"/>
      <c r="AT37" s="477">
        <f t="shared" si="0"/>
        <v>4.2021276595744679</v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/>
      <c r="BS37" s="534"/>
      <c r="BT37" s="469" t="str">
        <f t="shared" si="1"/>
        <v/>
      </c>
      <c r="BU37" s="470">
        <f t="shared" si="2"/>
        <v>0</v>
      </c>
      <c r="BV37" s="471"/>
      <c r="BW37" s="471"/>
      <c r="BX37" s="469" t="str">
        <f t="shared" si="3"/>
        <v/>
      </c>
      <c r="BY37" s="521"/>
      <c r="BZ37" s="467"/>
      <c r="CA37" s="467"/>
      <c r="CB37" s="522"/>
    </row>
    <row r="38" spans="1:80" s="34" customFormat="1" ht="24.9" customHeight="1" x14ac:dyDescent="0.3">
      <c r="A38" s="225" t="s">
        <v>52</v>
      </c>
      <c r="B38" s="226">
        <v>30</v>
      </c>
      <c r="C38" s="162">
        <v>94</v>
      </c>
      <c r="D38" s="162"/>
      <c r="E38" s="159"/>
      <c r="F38" s="159"/>
      <c r="G38" s="158"/>
      <c r="H38" s="158"/>
      <c r="I38" s="297"/>
      <c r="J38" s="297"/>
      <c r="K38" s="457" t="str">
        <f t="shared" si="4"/>
        <v/>
      </c>
      <c r="L38" s="297"/>
      <c r="M38" s="297"/>
      <c r="N38" s="457" t="str">
        <f t="shared" si="5"/>
        <v/>
      </c>
      <c r="O38" s="297"/>
      <c r="P38" s="297"/>
      <c r="Q38" s="457" t="str">
        <f t="shared" si="6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/>
      <c r="AI38" s="158"/>
      <c r="AJ38" s="158"/>
      <c r="AK38" s="305"/>
      <c r="AL38" s="339"/>
      <c r="AM38" s="245"/>
      <c r="AN38" s="245"/>
      <c r="AO38" s="162"/>
      <c r="AP38" s="331" t="str">
        <f t="shared" si="9"/>
        <v/>
      </c>
      <c r="AQ38" s="342"/>
      <c r="AR38" s="342"/>
      <c r="AS38" s="328"/>
      <c r="AT38" s="477">
        <f t="shared" si="0"/>
        <v>4.2021276595744679</v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/>
      <c r="BS38" s="534"/>
      <c r="BT38" s="469" t="str">
        <f t="shared" si="1"/>
        <v/>
      </c>
      <c r="BU38" s="470">
        <f t="shared" si="2"/>
        <v>0</v>
      </c>
      <c r="BV38" s="471"/>
      <c r="BW38" s="471"/>
      <c r="BX38" s="469" t="str">
        <f t="shared" si="3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7" t="s">
        <v>53</v>
      </c>
      <c r="B39" s="228">
        <v>31</v>
      </c>
      <c r="C39" s="165">
        <v>93</v>
      </c>
      <c r="D39" s="165"/>
      <c r="E39" s="159"/>
      <c r="F39" s="159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>
        <v>900</v>
      </c>
      <c r="AP39" s="331" t="str">
        <f t="shared" si="9"/>
        <v/>
      </c>
      <c r="AQ39" s="343"/>
      <c r="AR39" s="343"/>
      <c r="AS39" s="329"/>
      <c r="AT39" s="477">
        <f t="shared" si="0"/>
        <v>3.0152671755725189</v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>
        <v>1</v>
      </c>
      <c r="BS39" s="534">
        <v>38</v>
      </c>
      <c r="BT39" s="469" t="str">
        <f t="shared" si="1"/>
        <v/>
      </c>
      <c r="BU39" s="470">
        <f t="shared" si="2"/>
        <v>0.41935483870967744</v>
      </c>
      <c r="BV39" s="471">
        <v>2</v>
      </c>
      <c r="BW39" s="471">
        <v>450</v>
      </c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3082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48.517244105730853</v>
      </c>
      <c r="AV40" s="174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 t="str">
        <f t="shared" ref="BC40" si="14">IF(SUM(BC9:BC39)=0,"",SUM(BC9:BC39))</f>
        <v/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3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72">
        <f>IF(SUM(BR9:BR39)=0,"",SUM(BR9:BR39))</f>
        <v>103</v>
      </c>
      <c r="BS40" s="473">
        <f>IF(SUM(BS9:BS39)=0,"",SUM(BS9:BS39))</f>
        <v>1244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44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99.41935483870968</v>
      </c>
      <c r="D41" s="175" t="e">
        <f>+AVERAGE(D9:D39)</f>
        <v>#DIV/0!</v>
      </c>
      <c r="E41" s="175">
        <f t="shared" ref="E41:AE41" si="16">+AVERAGE(E9:E39)</f>
        <v>7.1033333333333326</v>
      </c>
      <c r="F41" s="175">
        <f t="shared" si="16"/>
        <v>7.3459999999999992</v>
      </c>
      <c r="G41" s="175">
        <f t="shared" si="16"/>
        <v>4140</v>
      </c>
      <c r="H41" s="175">
        <f t="shared" si="16"/>
        <v>2470</v>
      </c>
      <c r="I41" s="175">
        <f t="shared" si="16"/>
        <v>374</v>
      </c>
      <c r="J41" s="175">
        <f t="shared" si="16"/>
        <v>14.6</v>
      </c>
      <c r="K41" s="175">
        <f t="shared" si="16"/>
        <v>96.156535284778485</v>
      </c>
      <c r="L41" s="175">
        <f t="shared" si="16"/>
        <v>598.4</v>
      </c>
      <c r="M41" s="175">
        <f t="shared" si="16"/>
        <v>11.533333333333333</v>
      </c>
      <c r="N41" s="175">
        <f t="shared" si="16"/>
        <v>98.068249731243696</v>
      </c>
      <c r="O41" s="175">
        <f t="shared" si="16"/>
        <v>1067.7777777777778</v>
      </c>
      <c r="P41" s="175">
        <f t="shared" si="16"/>
        <v>56.3</v>
      </c>
      <c r="Q41" s="175">
        <f t="shared" si="16"/>
        <v>94.642944258180989</v>
      </c>
      <c r="R41" s="175">
        <f t="shared" si="16"/>
        <v>207.5</v>
      </c>
      <c r="S41" s="175">
        <f t="shared" si="16"/>
        <v>49.25</v>
      </c>
      <c r="T41" s="175">
        <f t="shared" si="16"/>
        <v>139.30000000000001</v>
      </c>
      <c r="U41" s="175">
        <f t="shared" si="16"/>
        <v>44.5</v>
      </c>
      <c r="V41" s="175">
        <f t="shared" si="16"/>
        <v>3</v>
      </c>
      <c r="W41" s="175">
        <f t="shared" si="16"/>
        <v>2.4000000000000004</v>
      </c>
      <c r="X41" s="175">
        <f t="shared" si="16"/>
        <v>0</v>
      </c>
      <c r="Y41" s="175">
        <f t="shared" si="16"/>
        <v>0</v>
      </c>
      <c r="Z41" s="177">
        <f t="shared" si="16"/>
        <v>210.5</v>
      </c>
      <c r="AA41" s="177">
        <f t="shared" si="16"/>
        <v>51.650000000000006</v>
      </c>
      <c r="AB41" s="177">
        <f t="shared" si="16"/>
        <v>75.40572603606455</v>
      </c>
      <c r="AC41" s="177">
        <f t="shared" si="16"/>
        <v>9.6750000000000007</v>
      </c>
      <c r="AD41" s="177">
        <f t="shared" si="16"/>
        <v>6.79</v>
      </c>
      <c r="AE41" s="177">
        <f t="shared" si="16"/>
        <v>29.815341910751261</v>
      </c>
      <c r="AF41" s="175"/>
      <c r="AG41" s="175"/>
      <c r="AH41" s="175"/>
      <c r="AI41" s="175"/>
      <c r="AJ41" s="175"/>
      <c r="AK41" s="179"/>
      <c r="AL41" s="175" t="str">
        <f t="shared" ref="AL41:BE41" si="17">IF(SUM(AL9:AL39)=0,"",AVERAGE(AL9:AL39))</f>
        <v/>
      </c>
      <c r="AM41" s="175" t="str">
        <f t="shared" si="17"/>
        <v/>
      </c>
      <c r="AN41" s="175" t="str">
        <f t="shared" si="17"/>
        <v/>
      </c>
      <c r="AO41" s="175">
        <f t="shared" si="17"/>
        <v>938.57142857142856</v>
      </c>
      <c r="AP41" s="175">
        <f t="shared" si="17"/>
        <v>215.89572003864231</v>
      </c>
      <c r="AQ41" s="175">
        <f t="shared" si="17"/>
        <v>4452.5</v>
      </c>
      <c r="AR41" s="175">
        <f t="shared" si="17"/>
        <v>10473.25</v>
      </c>
      <c r="AS41" s="330">
        <f t="shared" si="17"/>
        <v>87.254999999999995</v>
      </c>
      <c r="AT41" s="331">
        <f t="shared" si="17"/>
        <v>3.0870428584976177</v>
      </c>
      <c r="AU41" s="332">
        <f>IF(SUM(AU9:AU39)=0,"",AVERAGE(AU9:AU39))</f>
        <v>68.026733839194705</v>
      </c>
      <c r="AV41" s="333">
        <f t="shared" si="17"/>
        <v>0.13662517009622091</v>
      </c>
      <c r="AW41" s="317" t="str">
        <f t="shared" si="17"/>
        <v/>
      </c>
      <c r="AX41" s="177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1.1850000000000001</v>
      </c>
      <c r="BC41" s="317" t="str">
        <f t="shared" si="17"/>
        <v/>
      </c>
      <c r="BD41" s="362" t="str">
        <f t="shared" si="17"/>
        <v/>
      </c>
      <c r="BE41" s="332" t="str">
        <f t="shared" si="17"/>
        <v/>
      </c>
      <c r="BF41" s="332" t="e">
        <f t="shared" ref="BF41:BP41" si="18">+AVERAGE(BF9:BF39)</f>
        <v>#DIV/0!</v>
      </c>
      <c r="BG41" s="175" t="e">
        <f t="shared" si="18"/>
        <v>#DIV/0!</v>
      </c>
      <c r="BH41" s="175" t="e">
        <f t="shared" si="18"/>
        <v>#DIV/0!</v>
      </c>
      <c r="BI41" s="175" t="e">
        <f t="shared" si="18"/>
        <v>#DIV/0!</v>
      </c>
      <c r="BJ41" s="175" t="e">
        <f t="shared" si="18"/>
        <v>#DIV/0!</v>
      </c>
      <c r="BK41" s="175" t="e">
        <f t="shared" si="18"/>
        <v>#DIV/0!</v>
      </c>
      <c r="BL41" s="177" t="e">
        <f t="shared" si="18"/>
        <v>#DIV/0!</v>
      </c>
      <c r="BM41" s="176" t="e">
        <f t="shared" si="18"/>
        <v>#DIV/0!</v>
      </c>
      <c r="BN41" s="175" t="e">
        <f t="shared" si="18"/>
        <v>#DIV/0!</v>
      </c>
      <c r="BO41" s="175" t="e">
        <f t="shared" si="18"/>
        <v>#DIV/0!</v>
      </c>
      <c r="BP41" s="178" t="e">
        <f t="shared" si="18"/>
        <v>#DIV/0!</v>
      </c>
      <c r="BR41" s="474">
        <f>IF(SUM(BR9:BR39)=0,"",AVERAGE(BR9:BR39))</f>
        <v>4.6818181818181817</v>
      </c>
      <c r="BS41" s="473">
        <f>IF(SUM(BS9:BS39)=0,"",AVERAGE(BS9:BS39))</f>
        <v>56.545454545454547</v>
      </c>
      <c r="BT41" s="473">
        <f t="shared" si="1"/>
        <v>14330.80168844638</v>
      </c>
      <c r="BU41" s="473">
        <f>IF(SUM(BU9:BU39)=0,"",AVERAGE(BU9:BU39))</f>
        <v>0.45073537338990421</v>
      </c>
      <c r="BV41" s="473"/>
      <c r="BW41" s="473"/>
      <c r="BX41" s="473">
        <f t="shared" ref="BX41:CB41" si="19">IF(SUM(BX9:BX39)=0,"",AVERAGE(BX9:BX39))</f>
        <v>215.89572003864231</v>
      </c>
      <c r="BY41" s="526">
        <f t="shared" si="19"/>
        <v>14.666666666666666</v>
      </c>
      <c r="BZ41" s="477" t="str">
        <f t="shared" si="19"/>
        <v/>
      </c>
      <c r="CA41" s="477">
        <f t="shared" si="19"/>
        <v>1.1850000000000001</v>
      </c>
      <c r="CB41" s="527" t="str">
        <f t="shared" si="19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70</v>
      </c>
      <c r="D42" s="180">
        <f>+MIN(D9:D39)</f>
        <v>0</v>
      </c>
      <c r="E42" s="180">
        <f t="shared" ref="E42:AE42" si="20">+MIN(E9:E39)</f>
        <v>7</v>
      </c>
      <c r="F42" s="180">
        <f t="shared" si="20"/>
        <v>7.27</v>
      </c>
      <c r="G42" s="180">
        <f t="shared" si="20"/>
        <v>4020</v>
      </c>
      <c r="H42" s="180">
        <f t="shared" si="20"/>
        <v>2390</v>
      </c>
      <c r="I42" s="180">
        <f t="shared" si="20"/>
        <v>290</v>
      </c>
      <c r="J42" s="180">
        <f t="shared" si="20"/>
        <v>11</v>
      </c>
      <c r="K42" s="180">
        <f t="shared" si="20"/>
        <v>95.517241379310349</v>
      </c>
      <c r="L42" s="180">
        <f t="shared" si="20"/>
        <v>522</v>
      </c>
      <c r="M42" s="180">
        <f t="shared" si="20"/>
        <v>10.4</v>
      </c>
      <c r="N42" s="180">
        <f t="shared" si="20"/>
        <v>97.701149425287355</v>
      </c>
      <c r="O42" s="180">
        <f t="shared" si="20"/>
        <v>870</v>
      </c>
      <c r="P42" s="180">
        <f t="shared" si="20"/>
        <v>51</v>
      </c>
      <c r="Q42" s="180">
        <f t="shared" si="20"/>
        <v>93.333333333333329</v>
      </c>
      <c r="R42" s="180">
        <f t="shared" si="20"/>
        <v>200</v>
      </c>
      <c r="S42" s="180">
        <f t="shared" si="20"/>
        <v>48</v>
      </c>
      <c r="T42" s="180">
        <f t="shared" si="20"/>
        <v>138</v>
      </c>
      <c r="U42" s="180">
        <f t="shared" si="20"/>
        <v>44</v>
      </c>
      <c r="V42" s="180">
        <f t="shared" si="20"/>
        <v>3</v>
      </c>
      <c r="W42" s="180">
        <f t="shared" si="20"/>
        <v>2.1</v>
      </c>
      <c r="X42" s="180">
        <f t="shared" si="20"/>
        <v>0</v>
      </c>
      <c r="Y42" s="180">
        <f t="shared" si="20"/>
        <v>0</v>
      </c>
      <c r="Z42" s="182">
        <f t="shared" si="20"/>
        <v>203</v>
      </c>
      <c r="AA42" s="182">
        <f t="shared" si="20"/>
        <v>50.1</v>
      </c>
      <c r="AB42" s="182">
        <f t="shared" si="20"/>
        <v>73.793103448275872</v>
      </c>
      <c r="AC42" s="182">
        <f t="shared" si="20"/>
        <v>9.57</v>
      </c>
      <c r="AD42" s="182">
        <f t="shared" si="20"/>
        <v>6.75</v>
      </c>
      <c r="AE42" s="182">
        <f t="shared" si="20"/>
        <v>29.467084639498438</v>
      </c>
      <c r="AF42" s="180"/>
      <c r="AG42" s="180"/>
      <c r="AH42" s="180"/>
      <c r="AI42" s="180"/>
      <c r="AJ42" s="180"/>
      <c r="AK42" s="184"/>
      <c r="AL42" s="180">
        <f t="shared" ref="AL42:BE42" si="21">MIN(AL9:AL39)</f>
        <v>0</v>
      </c>
      <c r="AM42" s="180">
        <f t="shared" si="21"/>
        <v>0</v>
      </c>
      <c r="AN42" s="180">
        <f t="shared" si="21"/>
        <v>0</v>
      </c>
      <c r="AO42" s="180">
        <f t="shared" si="21"/>
        <v>720</v>
      </c>
      <c r="AP42" s="180">
        <f t="shared" si="21"/>
        <v>199.13419913419912</v>
      </c>
      <c r="AQ42" s="180">
        <f t="shared" si="21"/>
        <v>4280</v>
      </c>
      <c r="AR42" s="180">
        <f t="shared" si="21"/>
        <v>9860</v>
      </c>
      <c r="AS42" s="180">
        <f t="shared" si="21"/>
        <v>86.52</v>
      </c>
      <c r="AT42" s="182">
        <f t="shared" si="21"/>
        <v>1.5490196078431373</v>
      </c>
      <c r="AU42" s="320">
        <f t="shared" si="21"/>
        <v>20.866967834308426</v>
      </c>
      <c r="AV42" s="325">
        <f t="shared" si="21"/>
        <v>0.12196261682242991</v>
      </c>
      <c r="AW42" s="318">
        <f t="shared" si="21"/>
        <v>0</v>
      </c>
      <c r="AX42" s="182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0.94</v>
      </c>
      <c r="BC42" s="318">
        <f t="shared" si="21"/>
        <v>0</v>
      </c>
      <c r="BD42" s="364">
        <f t="shared" si="21"/>
        <v>0</v>
      </c>
      <c r="BE42" s="350">
        <f t="shared" si="21"/>
        <v>0</v>
      </c>
      <c r="BF42" s="350">
        <f t="shared" ref="BF42:BP42" si="22">+MIN(BF9:BF39)</f>
        <v>0</v>
      </c>
      <c r="BG42" s="180">
        <f t="shared" si="22"/>
        <v>0</v>
      </c>
      <c r="BH42" s="180">
        <f t="shared" si="22"/>
        <v>0</v>
      </c>
      <c r="BI42" s="180">
        <f t="shared" si="22"/>
        <v>0</v>
      </c>
      <c r="BJ42" s="180">
        <f t="shared" si="22"/>
        <v>0</v>
      </c>
      <c r="BK42" s="180">
        <f t="shared" si="22"/>
        <v>0</v>
      </c>
      <c r="BL42" s="182">
        <f t="shared" si="22"/>
        <v>0</v>
      </c>
      <c r="BM42" s="181">
        <f t="shared" si="22"/>
        <v>0</v>
      </c>
      <c r="BN42" s="180">
        <f t="shared" si="22"/>
        <v>0</v>
      </c>
      <c r="BO42" s="180">
        <f t="shared" si="22"/>
        <v>0</v>
      </c>
      <c r="BP42" s="183">
        <f t="shared" si="22"/>
        <v>0</v>
      </c>
      <c r="BR42" s="472">
        <f>MIN(BR9:BR39)</f>
        <v>1</v>
      </c>
      <c r="BS42" s="473">
        <f>MIN(BS9:BS39)</f>
        <v>36</v>
      </c>
      <c r="BT42" s="473">
        <f>MIN(BT9:BT39)</f>
        <v>12554.666666666664</v>
      </c>
      <c r="BU42" s="473"/>
      <c r="BV42" s="473"/>
      <c r="BW42" s="473"/>
      <c r="BX42" s="473"/>
      <c r="BY42" s="528">
        <f t="shared" ref="BY42:CB42" si="23">MIN(BY9:BY39)</f>
        <v>11</v>
      </c>
      <c r="BZ42" s="473">
        <f t="shared" si="23"/>
        <v>0</v>
      </c>
      <c r="CA42" s="473">
        <f t="shared" si="23"/>
        <v>0.94</v>
      </c>
      <c r="CB42" s="529">
        <f t="shared" si="23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213</v>
      </c>
      <c r="D43" s="185">
        <f>+MAX(D9:D39)</f>
        <v>0</v>
      </c>
      <c r="E43" s="185">
        <f t="shared" ref="E43:AE43" si="24">+MAX(E9:E39)</f>
        <v>7.16</v>
      </c>
      <c r="F43" s="185">
        <f t="shared" si="24"/>
        <v>7.41</v>
      </c>
      <c r="G43" s="185">
        <f t="shared" si="24"/>
        <v>4430</v>
      </c>
      <c r="H43" s="185">
        <f t="shared" si="24"/>
        <v>2580</v>
      </c>
      <c r="I43" s="185">
        <f t="shared" si="24"/>
        <v>468</v>
      </c>
      <c r="J43" s="185">
        <f t="shared" si="24"/>
        <v>18</v>
      </c>
      <c r="K43" s="185">
        <f t="shared" si="24"/>
        <v>96.850393700787393</v>
      </c>
      <c r="L43" s="185">
        <f t="shared" si="24"/>
        <v>665</v>
      </c>
      <c r="M43" s="185">
        <f t="shared" si="24"/>
        <v>12</v>
      </c>
      <c r="N43" s="185">
        <f t="shared" si="24"/>
        <v>98.253968253968253</v>
      </c>
      <c r="O43" s="185">
        <f t="shared" si="24"/>
        <v>1231</v>
      </c>
      <c r="P43" s="185">
        <f t="shared" si="24"/>
        <v>62</v>
      </c>
      <c r="Q43" s="185">
        <f t="shared" si="24"/>
        <v>95.857026807473602</v>
      </c>
      <c r="R43" s="185">
        <f t="shared" si="24"/>
        <v>215</v>
      </c>
      <c r="S43" s="185">
        <f t="shared" si="24"/>
        <v>50.5</v>
      </c>
      <c r="T43" s="185">
        <f t="shared" si="24"/>
        <v>140.6</v>
      </c>
      <c r="U43" s="185">
        <f t="shared" si="24"/>
        <v>45</v>
      </c>
      <c r="V43" s="185">
        <f t="shared" si="24"/>
        <v>3</v>
      </c>
      <c r="W43" s="185">
        <f t="shared" si="24"/>
        <v>2.7</v>
      </c>
      <c r="X43" s="185">
        <f t="shared" si="24"/>
        <v>0</v>
      </c>
      <c r="Y43" s="185">
        <f t="shared" si="24"/>
        <v>0</v>
      </c>
      <c r="Z43" s="187">
        <f t="shared" si="24"/>
        <v>218</v>
      </c>
      <c r="AA43" s="187">
        <f t="shared" si="24"/>
        <v>53.2</v>
      </c>
      <c r="AB43" s="187">
        <f t="shared" si="24"/>
        <v>77.018348623853214</v>
      </c>
      <c r="AC43" s="187">
        <f t="shared" si="24"/>
        <v>9.7799999999999994</v>
      </c>
      <c r="AD43" s="187">
        <f t="shared" si="24"/>
        <v>6.83</v>
      </c>
      <c r="AE43" s="187">
        <f t="shared" si="24"/>
        <v>30.163599182004084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0</v>
      </c>
      <c r="AM43" s="185">
        <f t="shared" si="25"/>
        <v>0</v>
      </c>
      <c r="AN43" s="185">
        <f t="shared" si="25"/>
        <v>0</v>
      </c>
      <c r="AO43" s="185">
        <f t="shared" si="25"/>
        <v>990</v>
      </c>
      <c r="AP43" s="185">
        <f t="shared" si="25"/>
        <v>228.97196261682242</v>
      </c>
      <c r="AQ43" s="185">
        <f t="shared" si="25"/>
        <v>4620</v>
      </c>
      <c r="AR43" s="185">
        <f t="shared" si="25"/>
        <v>11400</v>
      </c>
      <c r="AS43" s="185">
        <f t="shared" si="25"/>
        <v>88.95</v>
      </c>
      <c r="AT43" s="187">
        <f t="shared" si="25"/>
        <v>4.6470588235294121</v>
      </c>
      <c r="AU43" s="321">
        <f t="shared" si="25"/>
        <v>151.23949401477205</v>
      </c>
      <c r="AV43" s="326">
        <f t="shared" si="25"/>
        <v>0.14393939393939395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0</v>
      </c>
      <c r="BB43" s="366">
        <f t="shared" si="25"/>
        <v>1.33</v>
      </c>
      <c r="BC43" s="319">
        <f t="shared" si="25"/>
        <v>0</v>
      </c>
      <c r="BD43" s="366">
        <f t="shared" si="25"/>
        <v>0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5">
        <f>MAX(BR9:BR39)</f>
        <v>19</v>
      </c>
      <c r="BS43" s="476">
        <f>MAX(BS9:BS39)</f>
        <v>121</v>
      </c>
      <c r="BT43" s="476">
        <f>MAX(BT9:BT39)</f>
        <v>17274.782608695656</v>
      </c>
      <c r="BU43" s="476"/>
      <c r="BV43" s="473"/>
      <c r="BW43" s="473"/>
      <c r="BX43" s="473"/>
      <c r="BY43" s="530">
        <f t="shared" ref="BY43:CB43" si="27">MAX(BY9:BY39)</f>
        <v>22</v>
      </c>
      <c r="BZ43" s="531">
        <f t="shared" si="27"/>
        <v>0</v>
      </c>
      <c r="CA43" s="531">
        <f t="shared" si="27"/>
        <v>1.33</v>
      </c>
      <c r="CB43" s="532">
        <f t="shared" si="27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599" t="s">
        <v>11</v>
      </c>
      <c r="B48" s="600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35" priority="5">
      <formula>IF(AND($AI9="H",$AH9="B"),1,0)</formula>
    </cfRule>
    <cfRule type="expression" dxfId="34" priority="6">
      <formula>IF($AI9="H",1,0)</formula>
    </cfRule>
  </conditionalFormatting>
  <conditionalFormatting sqref="AP9:AP39">
    <cfRule type="expression" dxfId="33" priority="3">
      <formula>IF(AND($AI9="H",$AH9="B"),1,0)</formula>
    </cfRule>
    <cfRule type="expression" dxfId="32" priority="4">
      <formula>IF($AI9="H",1,0)</formula>
    </cfRule>
  </conditionalFormatting>
  <conditionalFormatting sqref="AT9:AV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C52"/>
  <sheetViews>
    <sheetView topLeftCell="AJ1" zoomScale="55" zoomScaleNormal="55" workbookViewId="0">
      <selection activeCell="AS22" sqref="AS22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589" t="s">
        <v>60</v>
      </c>
      <c r="B1" s="589"/>
      <c r="C1" s="590" t="s">
        <v>247</v>
      </c>
      <c r="D1" s="590"/>
      <c r="E1" s="590"/>
      <c r="F1" s="590"/>
      <c r="G1" s="590"/>
      <c r="H1" s="590"/>
      <c r="I1" s="590"/>
      <c r="J1" s="590"/>
      <c r="K1" s="590"/>
      <c r="L1" s="590"/>
      <c r="M1" s="590"/>
      <c r="N1" s="590"/>
      <c r="O1" s="590"/>
      <c r="P1" s="590"/>
      <c r="Q1" s="590"/>
      <c r="R1" s="255"/>
      <c r="S1" s="591" t="s">
        <v>73</v>
      </c>
      <c r="T1" s="591"/>
      <c r="U1" s="591"/>
      <c r="V1" s="591"/>
      <c r="W1" s="591"/>
      <c r="X1" s="591"/>
      <c r="Y1" s="591"/>
      <c r="Z1" s="591"/>
      <c r="AA1" s="591"/>
      <c r="AB1" s="591"/>
      <c r="AC1" s="591"/>
      <c r="AD1" s="591"/>
      <c r="AE1" s="591"/>
      <c r="AF1" s="591"/>
      <c r="AG1" s="591"/>
      <c r="AH1" s="591"/>
      <c r="AI1" s="591"/>
      <c r="AJ1" s="591"/>
      <c r="AK1" s="591"/>
      <c r="AL1" s="591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591" t="s">
        <v>94</v>
      </c>
      <c r="B2" s="591"/>
      <c r="C2" s="591"/>
      <c r="D2" s="48"/>
      <c r="E2" s="592" t="s">
        <v>171</v>
      </c>
      <c r="F2" s="592"/>
      <c r="G2" s="592"/>
      <c r="H2" s="592"/>
      <c r="I2" s="592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584" t="s">
        <v>36</v>
      </c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85"/>
      <c r="AG3" s="585"/>
      <c r="AH3" s="585"/>
      <c r="AI3" s="585"/>
      <c r="AJ3" s="585"/>
      <c r="AK3" s="585"/>
      <c r="AL3" s="585"/>
      <c r="AM3" s="585"/>
      <c r="AN3" s="585"/>
      <c r="AO3" s="585"/>
      <c r="AP3" s="585"/>
      <c r="AQ3" s="585"/>
      <c r="AR3" s="585"/>
      <c r="AS3" s="585"/>
      <c r="AT3" s="123"/>
      <c r="AU3" s="123"/>
      <c r="AV3" s="123"/>
      <c r="AW3" s="123"/>
      <c r="AX3" s="123"/>
      <c r="AY3" s="123"/>
      <c r="AZ3" s="620" t="s">
        <v>37</v>
      </c>
      <c r="BA3" s="621"/>
      <c r="BB3" s="621"/>
      <c r="BC3" s="622"/>
      <c r="BD3" s="622"/>
      <c r="BE3" s="622"/>
      <c r="BF3" s="622"/>
      <c r="BG3" s="621"/>
      <c r="BH3" s="621"/>
      <c r="BI3" s="621"/>
      <c r="BJ3" s="621"/>
      <c r="BK3" s="621"/>
      <c r="BL3" s="621"/>
      <c r="BM3" s="621"/>
      <c r="BN3" s="621"/>
      <c r="BO3" s="621"/>
      <c r="BP3" s="623"/>
      <c r="BR3" s="460"/>
      <c r="BS3" s="626" t="s">
        <v>214</v>
      </c>
      <c r="BT3" s="627"/>
      <c r="BU3" s="628"/>
      <c r="BV3" s="626" t="s">
        <v>215</v>
      </c>
      <c r="BW3" s="627"/>
      <c r="BX3" s="628"/>
      <c r="BY3" s="460"/>
      <c r="BZ3" s="460"/>
      <c r="CA3" s="460"/>
      <c r="CB3" s="460"/>
    </row>
    <row r="4" spans="1:263" s="89" customFormat="1" ht="67.95" customHeight="1" thickBot="1" x14ac:dyDescent="0.45">
      <c r="A4" s="571" t="s">
        <v>38</v>
      </c>
      <c r="B4" s="572"/>
      <c r="C4" s="97" t="s">
        <v>100</v>
      </c>
      <c r="D4" s="97" t="s">
        <v>130</v>
      </c>
      <c r="E4" s="579" t="s">
        <v>129</v>
      </c>
      <c r="F4" s="581"/>
      <c r="G4" s="579" t="s">
        <v>200</v>
      </c>
      <c r="H4" s="581"/>
      <c r="I4" s="579" t="s">
        <v>39</v>
      </c>
      <c r="J4" s="580"/>
      <c r="K4" s="581"/>
      <c r="L4" s="579" t="s">
        <v>123</v>
      </c>
      <c r="M4" s="580"/>
      <c r="N4" s="581"/>
      <c r="O4" s="586" t="s">
        <v>3</v>
      </c>
      <c r="P4" s="587"/>
      <c r="Q4" s="588"/>
      <c r="R4" s="593" t="s">
        <v>10</v>
      </c>
      <c r="S4" s="594"/>
      <c r="T4" s="593" t="s">
        <v>126</v>
      </c>
      <c r="U4" s="594"/>
      <c r="V4" s="593" t="s">
        <v>124</v>
      </c>
      <c r="W4" s="594"/>
      <c r="X4" s="593" t="s">
        <v>125</v>
      </c>
      <c r="Y4" s="594"/>
      <c r="Z4" s="593" t="s">
        <v>15</v>
      </c>
      <c r="AA4" s="595"/>
      <c r="AB4" s="594"/>
      <c r="AC4" s="593" t="s">
        <v>16</v>
      </c>
      <c r="AD4" s="595"/>
      <c r="AE4" s="594"/>
      <c r="AF4" s="289" t="s">
        <v>142</v>
      </c>
      <c r="AG4" s="129" t="s">
        <v>178</v>
      </c>
      <c r="AH4" s="88" t="s">
        <v>198</v>
      </c>
      <c r="AI4" s="91" t="s">
        <v>199</v>
      </c>
      <c r="AJ4" s="596" t="s">
        <v>177</v>
      </c>
      <c r="AK4" s="607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18" t="s">
        <v>17</v>
      </c>
      <c r="AR4" s="619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14" t="s">
        <v>155</v>
      </c>
      <c r="BD4" s="615"/>
      <c r="BE4" s="616"/>
      <c r="BF4" s="617"/>
      <c r="BG4" s="637" t="s">
        <v>81</v>
      </c>
      <c r="BH4" s="637"/>
      <c r="BI4" s="637"/>
      <c r="BJ4" s="637"/>
      <c r="BK4" s="637"/>
      <c r="BL4" s="637"/>
      <c r="BM4" s="637"/>
      <c r="BN4" s="637"/>
      <c r="BO4" s="637"/>
      <c r="BP4" s="638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566" t="s">
        <v>242</v>
      </c>
      <c r="BZ4" s="567"/>
      <c r="CA4" s="567"/>
      <c r="CB4" s="568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77"/>
      <c r="F5" s="598"/>
      <c r="G5" s="577" t="s">
        <v>82</v>
      </c>
      <c r="H5" s="598"/>
      <c r="I5" s="577" t="s">
        <v>8</v>
      </c>
      <c r="J5" s="578"/>
      <c r="K5" s="286" t="s">
        <v>9</v>
      </c>
      <c r="L5" s="577" t="s">
        <v>201</v>
      </c>
      <c r="M5" s="578"/>
      <c r="N5" s="286" t="s">
        <v>9</v>
      </c>
      <c r="O5" s="577" t="s">
        <v>201</v>
      </c>
      <c r="P5" s="578"/>
      <c r="Q5" s="286" t="s">
        <v>9</v>
      </c>
      <c r="R5" s="601" t="s">
        <v>34</v>
      </c>
      <c r="S5" s="603"/>
      <c r="T5" s="601" t="s">
        <v>34</v>
      </c>
      <c r="U5" s="603"/>
      <c r="V5" s="601" t="s">
        <v>34</v>
      </c>
      <c r="W5" s="603"/>
      <c r="X5" s="601" t="s">
        <v>34</v>
      </c>
      <c r="Y5" s="603"/>
      <c r="Z5" s="601" t="s">
        <v>34</v>
      </c>
      <c r="AA5" s="602"/>
      <c r="AB5" s="286" t="s">
        <v>9</v>
      </c>
      <c r="AC5" s="601" t="s">
        <v>35</v>
      </c>
      <c r="AD5" s="602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97"/>
      <c r="AK5" s="608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04" t="s">
        <v>22</v>
      </c>
      <c r="AV5" s="612" t="s">
        <v>120</v>
      </c>
      <c r="AW5" s="302"/>
      <c r="AX5" s="302"/>
      <c r="AY5" s="302"/>
      <c r="AZ5" s="303"/>
      <c r="BA5" s="303"/>
      <c r="BB5" s="303"/>
      <c r="BC5" s="631"/>
      <c r="BD5" s="632"/>
      <c r="BE5" s="633"/>
      <c r="BF5" s="634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635" t="s">
        <v>223</v>
      </c>
      <c r="BT5" s="635" t="s">
        <v>224</v>
      </c>
      <c r="BU5" s="635"/>
      <c r="BV5" s="629"/>
      <c r="BW5" s="629" t="s">
        <v>225</v>
      </c>
      <c r="BX5" s="629" t="s">
        <v>224</v>
      </c>
      <c r="BY5" s="518" t="s">
        <v>243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395</v>
      </c>
      <c r="AU6" s="604"/>
      <c r="AV6" s="613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36"/>
      <c r="BT6" s="636"/>
      <c r="BU6" s="636"/>
      <c r="BV6" s="630"/>
      <c r="BW6" s="630"/>
      <c r="BX6" s="630"/>
      <c r="BY6" s="520" t="s">
        <v>244</v>
      </c>
      <c r="BZ6" s="520"/>
      <c r="CA6" s="520" t="s">
        <v>245</v>
      </c>
      <c r="CB6" s="520" t="s">
        <v>246</v>
      </c>
    </row>
    <row r="7" spans="1:263" s="43" customFormat="1" ht="33.75" customHeight="1" thickBot="1" x14ac:dyDescent="0.35">
      <c r="A7" s="582" t="s">
        <v>175</v>
      </c>
      <c r="B7" s="122" t="s">
        <v>83</v>
      </c>
      <c r="C7" s="155">
        <v>233</v>
      </c>
      <c r="D7" s="156"/>
      <c r="E7" s="575"/>
      <c r="F7" s="575"/>
      <c r="G7" s="238"/>
      <c r="H7" s="238"/>
      <c r="I7" s="575">
        <v>515</v>
      </c>
      <c r="J7" s="575" t="s">
        <v>255</v>
      </c>
      <c r="K7" s="575"/>
      <c r="L7" s="575">
        <v>556</v>
      </c>
      <c r="M7" s="575" t="s">
        <v>256</v>
      </c>
      <c r="N7" s="575"/>
      <c r="O7" s="575">
        <v>1200</v>
      </c>
      <c r="P7" s="575" t="s">
        <v>257</v>
      </c>
      <c r="Q7" s="575"/>
      <c r="R7" s="575"/>
      <c r="S7" s="575"/>
      <c r="T7" s="575"/>
      <c r="U7" s="575"/>
      <c r="V7" s="575"/>
      <c r="W7" s="575"/>
      <c r="X7" s="575"/>
      <c r="Y7" s="575"/>
      <c r="Z7" s="575">
        <v>84</v>
      </c>
      <c r="AA7" s="575" t="s">
        <v>258</v>
      </c>
      <c r="AB7" s="575"/>
      <c r="AC7" s="575"/>
      <c r="AD7" s="575" t="s">
        <v>259</v>
      </c>
      <c r="AE7" s="575"/>
      <c r="AF7" s="238"/>
      <c r="AG7" s="238"/>
      <c r="AH7" s="609"/>
      <c r="AI7" s="575"/>
      <c r="AJ7" s="575"/>
      <c r="AK7" s="573"/>
      <c r="AL7" s="605"/>
      <c r="AM7" s="283"/>
      <c r="AN7" s="283"/>
      <c r="AO7" s="238"/>
      <c r="AP7" s="575"/>
      <c r="AQ7" s="575"/>
      <c r="AR7" s="575"/>
      <c r="AS7" s="605"/>
      <c r="AT7" s="575"/>
      <c r="AU7" s="575"/>
      <c r="AV7" s="575"/>
      <c r="AW7" s="575"/>
      <c r="AX7" s="575"/>
      <c r="AY7" s="575"/>
      <c r="AZ7" s="575"/>
      <c r="BA7" s="575"/>
      <c r="BB7" s="575"/>
      <c r="BC7" s="575"/>
      <c r="BD7" s="575"/>
      <c r="BE7" s="575"/>
      <c r="BF7" s="575"/>
      <c r="BG7" s="610"/>
      <c r="BH7" s="283"/>
      <c r="BI7" s="283"/>
      <c r="BJ7" s="283"/>
      <c r="BK7" s="283"/>
      <c r="BL7" s="575"/>
      <c r="BM7" s="575"/>
      <c r="BN7" s="575"/>
      <c r="BO7" s="575"/>
      <c r="BP7" s="575"/>
      <c r="BR7" s="624"/>
      <c r="BS7" s="624"/>
      <c r="BT7" s="624"/>
      <c r="BU7" s="624"/>
      <c r="BV7" s="624"/>
      <c r="BW7" s="624"/>
      <c r="BX7" s="624"/>
      <c r="BY7" s="569"/>
      <c r="BZ7" s="569"/>
      <c r="CA7" s="569"/>
      <c r="CB7" s="569"/>
    </row>
    <row r="8" spans="1:263" s="43" customFormat="1" ht="33.75" customHeight="1" thickBot="1" x14ac:dyDescent="0.35">
      <c r="A8" s="583"/>
      <c r="B8" s="122" t="s">
        <v>84</v>
      </c>
      <c r="C8" s="155">
        <v>233</v>
      </c>
      <c r="D8" s="157"/>
      <c r="E8" s="576"/>
      <c r="F8" s="576"/>
      <c r="G8" s="239"/>
      <c r="H8" s="239"/>
      <c r="I8" s="576"/>
      <c r="J8" s="576"/>
      <c r="K8" s="576"/>
      <c r="L8" s="576"/>
      <c r="M8" s="576"/>
      <c r="N8" s="576"/>
      <c r="O8" s="576"/>
      <c r="P8" s="576"/>
      <c r="Q8" s="576"/>
      <c r="R8" s="576"/>
      <c r="S8" s="576"/>
      <c r="T8" s="576"/>
      <c r="U8" s="576"/>
      <c r="V8" s="576"/>
      <c r="W8" s="576"/>
      <c r="X8" s="576"/>
      <c r="Y8" s="576"/>
      <c r="Z8" s="576"/>
      <c r="AA8" s="576"/>
      <c r="AB8" s="576"/>
      <c r="AC8" s="576"/>
      <c r="AD8" s="576"/>
      <c r="AE8" s="576"/>
      <c r="AF8" s="239"/>
      <c r="AG8" s="239"/>
      <c r="AH8" s="576"/>
      <c r="AI8" s="576"/>
      <c r="AJ8" s="576"/>
      <c r="AK8" s="574"/>
      <c r="AL8" s="606"/>
      <c r="AM8" s="284"/>
      <c r="AN8" s="284"/>
      <c r="AO8" s="239"/>
      <c r="AP8" s="576"/>
      <c r="AQ8" s="576"/>
      <c r="AR8" s="576"/>
      <c r="AS8" s="606"/>
      <c r="AT8" s="576"/>
      <c r="AU8" s="576"/>
      <c r="AV8" s="576"/>
      <c r="AW8" s="576"/>
      <c r="AX8" s="576"/>
      <c r="AY8" s="576"/>
      <c r="AZ8" s="576"/>
      <c r="BA8" s="576"/>
      <c r="BB8" s="576"/>
      <c r="BC8" s="576"/>
      <c r="BD8" s="576"/>
      <c r="BE8" s="576"/>
      <c r="BF8" s="576"/>
      <c r="BG8" s="611"/>
      <c r="BH8" s="284"/>
      <c r="BI8" s="284"/>
      <c r="BJ8" s="284"/>
      <c r="BK8" s="284"/>
      <c r="BL8" s="576"/>
      <c r="BM8" s="576"/>
      <c r="BN8" s="576"/>
      <c r="BO8" s="576"/>
      <c r="BP8" s="576"/>
      <c r="BR8" s="625"/>
      <c r="BS8" s="625"/>
      <c r="BT8" s="625"/>
      <c r="BU8" s="625"/>
      <c r="BV8" s="625"/>
      <c r="BW8" s="625"/>
      <c r="BX8" s="625"/>
      <c r="BY8" s="570"/>
      <c r="BZ8" s="570"/>
      <c r="CA8" s="570"/>
      <c r="CB8" s="570"/>
    </row>
    <row r="9" spans="1:263" s="34" customFormat="1" ht="24.9" customHeight="1" x14ac:dyDescent="0.3">
      <c r="A9" s="223" t="s">
        <v>47</v>
      </c>
      <c r="B9" s="224">
        <v>1</v>
      </c>
      <c r="C9" s="158">
        <v>96</v>
      </c>
      <c r="D9" s="158"/>
      <c r="E9" s="159">
        <v>6.95</v>
      </c>
      <c r="F9" s="159">
        <v>7.28</v>
      </c>
      <c r="G9" s="158">
        <v>2490</v>
      </c>
      <c r="H9" s="158">
        <v>2190</v>
      </c>
      <c r="I9" s="297">
        <v>309</v>
      </c>
      <c r="J9" s="297">
        <v>9</v>
      </c>
      <c r="K9" s="457">
        <f>IF(AND(I9&lt;&gt;"",J9&lt;&gt;""),(I9-J9)/I9*100,"")</f>
        <v>97.087378640776706</v>
      </c>
      <c r="L9" s="297">
        <v>360</v>
      </c>
      <c r="M9" s="297">
        <v>6</v>
      </c>
      <c r="N9" s="457">
        <f>IF(AND(L9&lt;&gt;"",M9&lt;&gt;""),(L9-M9)/L9*100,"")</f>
        <v>98.333333333333329</v>
      </c>
      <c r="O9" s="297">
        <v>605</v>
      </c>
      <c r="P9" s="297">
        <v>31</v>
      </c>
      <c r="Q9" s="457">
        <f>IF(AND(O9&lt;&gt;"",P9&lt;&gt;""),(O9-P9)/O9*100,"")</f>
        <v>94.876033057851245</v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 t="s">
        <v>248</v>
      </c>
      <c r="AI9" s="158" t="s">
        <v>249</v>
      </c>
      <c r="AJ9" s="158" t="s">
        <v>250</v>
      </c>
      <c r="AK9" s="305" t="s">
        <v>250</v>
      </c>
      <c r="AL9" s="338"/>
      <c r="AM9" s="244"/>
      <c r="AN9" s="244"/>
      <c r="AO9" s="158">
        <v>860</v>
      </c>
      <c r="AP9" s="331">
        <f>+IF(AQ9&gt;0,AO9*1000/AQ9,"")</f>
        <v>240.89635854341736</v>
      </c>
      <c r="AQ9" s="341">
        <v>3570</v>
      </c>
      <c r="AR9" s="341">
        <v>12780</v>
      </c>
      <c r="AS9" s="327">
        <v>80.17</v>
      </c>
      <c r="AT9" s="477">
        <f t="shared" ref="AT9:AT39" si="0">+IF(C9="","",IF(1&gt;0,1*$AT$6/(C9+BS9),""))</f>
        <v>2.8832116788321169</v>
      </c>
      <c r="AU9" s="331">
        <f>+IF(AV9="","",((AT$6*AQ9)/((BR9*AR9)+(J9*C9))))</f>
        <v>103.35312225153913</v>
      </c>
      <c r="AV9" s="477">
        <f>+IF(AQ9="","",(L9/AQ9))</f>
        <v>0.10084033613445378</v>
      </c>
      <c r="AW9" s="310"/>
      <c r="AX9" s="161"/>
      <c r="AY9" s="311"/>
      <c r="AZ9" s="353"/>
      <c r="BA9" s="354"/>
      <c r="BB9" s="354">
        <v>2.98</v>
      </c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1</v>
      </c>
      <c r="BS9" s="471">
        <v>41</v>
      </c>
      <c r="BT9" s="469">
        <f t="shared" ref="BT9:BT41" si="1">IF(AQ9="","",((1+BU9)*AQ9/BU9))</f>
        <v>11730</v>
      </c>
      <c r="BU9" s="470">
        <f t="shared" ref="BU9:BU39" si="2">IF(C9="","",(BS9+BR9)/C9)</f>
        <v>0.4375</v>
      </c>
      <c r="BV9" s="471">
        <v>2</v>
      </c>
      <c r="BW9" s="471">
        <v>430</v>
      </c>
      <c r="BX9" s="469">
        <f t="shared" ref="BX9:BX39" si="3">IF(AQ9="","",BW9*BV9*1000/AQ9)</f>
        <v>240.89635854341736</v>
      </c>
      <c r="BY9" s="521"/>
      <c r="BZ9" s="467"/>
      <c r="CA9" s="467">
        <v>2.98</v>
      </c>
      <c r="CB9" s="522"/>
    </row>
    <row r="10" spans="1:263" s="34" customFormat="1" ht="24.9" customHeight="1" x14ac:dyDescent="0.3">
      <c r="A10" s="225" t="s">
        <v>48</v>
      </c>
      <c r="B10" s="226">
        <v>2</v>
      </c>
      <c r="C10" s="162">
        <v>99</v>
      </c>
      <c r="D10" s="162"/>
      <c r="E10" s="159"/>
      <c r="F10" s="159"/>
      <c r="G10" s="158"/>
      <c r="H10" s="158"/>
      <c r="I10" s="297"/>
      <c r="J10" s="297"/>
      <c r="K10" s="457" t="str">
        <f t="shared" ref="K10:K39" si="4">IF(AND(I10&lt;&gt;"",J10&lt;&gt;""),(I10-J10)/I10*100,"")</f>
        <v/>
      </c>
      <c r="L10" s="297"/>
      <c r="M10" s="297"/>
      <c r="N10" s="457" t="str">
        <f t="shared" ref="N10:N39" si="5">IF(AND(L10&lt;&gt;"",M10&lt;&gt;""),(L10-M10)/L10*100,"")</f>
        <v/>
      </c>
      <c r="O10" s="297"/>
      <c r="P10" s="297"/>
      <c r="Q10" s="457" t="str">
        <f t="shared" ref="Q10:Q39" si="6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/>
      <c r="AM10" s="245"/>
      <c r="AN10" s="245"/>
      <c r="AO10" s="162">
        <v>870</v>
      </c>
      <c r="AP10" s="331" t="str">
        <f t="shared" ref="AP10:AP39" si="9">+IF(AQ10&gt;0,AO10*1000/AQ10,"")</f>
        <v/>
      </c>
      <c r="AQ10" s="342"/>
      <c r="AR10" s="342"/>
      <c r="AS10" s="328"/>
      <c r="AT10" s="477">
        <f t="shared" si="0"/>
        <v>2.8832116788321169</v>
      </c>
      <c r="AU10" s="331" t="str">
        <f t="shared" ref="AU10:AU39" si="10">+IF(AV10="","",((AT$6*AQ10)/((BR10*AR10)+(J10*C10))))</f>
        <v/>
      </c>
      <c r="AV10" s="477" t="str">
        <f t="shared" ref="AV10:AV39" si="11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2</v>
      </c>
      <c r="BS10" s="471">
        <v>38</v>
      </c>
      <c r="BT10" s="469" t="str">
        <f t="shared" si="1"/>
        <v/>
      </c>
      <c r="BU10" s="470">
        <f t="shared" si="2"/>
        <v>0.40404040404040403</v>
      </c>
      <c r="BV10" s="471"/>
      <c r="BW10" s="471"/>
      <c r="BX10" s="469" t="str">
        <f t="shared" si="3"/>
        <v/>
      </c>
      <c r="BY10" s="521"/>
      <c r="BZ10" s="467"/>
      <c r="CA10" s="467"/>
      <c r="CB10" s="522"/>
    </row>
    <row r="11" spans="1:263" s="34" customFormat="1" ht="24.9" customHeight="1" x14ac:dyDescent="0.3">
      <c r="A11" s="223" t="s">
        <v>49</v>
      </c>
      <c r="B11" s="226">
        <v>3</v>
      </c>
      <c r="C11" s="162">
        <v>106</v>
      </c>
      <c r="D11" s="162"/>
      <c r="E11" s="159">
        <v>7.03</v>
      </c>
      <c r="F11" s="159">
        <v>7.35</v>
      </c>
      <c r="G11" s="158">
        <v>2410</v>
      </c>
      <c r="H11" s="158">
        <v>2240</v>
      </c>
      <c r="I11" s="297">
        <v>405</v>
      </c>
      <c r="J11" s="297">
        <v>6</v>
      </c>
      <c r="K11" s="457">
        <f t="shared" si="4"/>
        <v>98.518518518518519</v>
      </c>
      <c r="L11" s="297"/>
      <c r="M11" s="297"/>
      <c r="N11" s="457" t="str">
        <f t="shared" si="5"/>
        <v/>
      </c>
      <c r="O11" s="297">
        <v>638</v>
      </c>
      <c r="P11" s="297">
        <v>28</v>
      </c>
      <c r="Q11" s="457">
        <f t="shared" si="6"/>
        <v>95.611285266457685</v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 t="s">
        <v>248</v>
      </c>
      <c r="AI11" s="158" t="s">
        <v>249</v>
      </c>
      <c r="AJ11" s="158" t="s">
        <v>250</v>
      </c>
      <c r="AK11" s="305" t="s">
        <v>250</v>
      </c>
      <c r="AL11" s="339"/>
      <c r="AM11" s="245"/>
      <c r="AN11" s="245"/>
      <c r="AO11" s="162">
        <v>880</v>
      </c>
      <c r="AP11" s="331" t="str">
        <f t="shared" si="9"/>
        <v/>
      </c>
      <c r="AQ11" s="342"/>
      <c r="AR11" s="342"/>
      <c r="AS11" s="328"/>
      <c r="AT11" s="477">
        <f t="shared" si="0"/>
        <v>2.651006711409396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1</v>
      </c>
      <c r="BS11" s="471">
        <v>43</v>
      </c>
      <c r="BT11" s="469" t="str">
        <f t="shared" si="1"/>
        <v/>
      </c>
      <c r="BU11" s="470">
        <f t="shared" si="2"/>
        <v>0.41509433962264153</v>
      </c>
      <c r="BV11" s="471">
        <v>2</v>
      </c>
      <c r="BW11" s="471">
        <v>440</v>
      </c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5" t="s">
        <v>50</v>
      </c>
      <c r="B12" s="226">
        <v>4</v>
      </c>
      <c r="C12" s="162">
        <v>103</v>
      </c>
      <c r="D12" s="162"/>
      <c r="E12" s="159"/>
      <c r="F12" s="159"/>
      <c r="G12" s="158"/>
      <c r="H12" s="158"/>
      <c r="I12" s="297"/>
      <c r="J12" s="297"/>
      <c r="K12" s="457" t="str">
        <f t="shared" si="4"/>
        <v/>
      </c>
      <c r="L12" s="297"/>
      <c r="M12" s="297"/>
      <c r="N12" s="457" t="str">
        <f t="shared" si="5"/>
        <v/>
      </c>
      <c r="O12" s="297"/>
      <c r="P12" s="297"/>
      <c r="Q12" s="457" t="str">
        <f t="shared" si="6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59"/>
      <c r="AD12" s="159"/>
      <c r="AE12" s="175" t="str">
        <f t="shared" si="8"/>
        <v/>
      </c>
      <c r="AF12" s="158"/>
      <c r="AG12" s="158"/>
      <c r="AH12" s="121"/>
      <c r="AI12" s="158"/>
      <c r="AJ12" s="158"/>
      <c r="AK12" s="305"/>
      <c r="AL12" s="339"/>
      <c r="AM12" s="245"/>
      <c r="AN12" s="245"/>
      <c r="AO12" s="162">
        <v>920</v>
      </c>
      <c r="AP12" s="331" t="str">
        <f t="shared" si="9"/>
        <v/>
      </c>
      <c r="AQ12" s="342"/>
      <c r="AR12" s="342"/>
      <c r="AS12" s="328"/>
      <c r="AT12" s="477">
        <f t="shared" si="0"/>
        <v>1.7792792792792793</v>
      </c>
      <c r="AU12" s="331" t="str">
        <f t="shared" si="10"/>
        <v/>
      </c>
      <c r="AV12" s="477" t="str">
        <f t="shared" si="11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v>4</v>
      </c>
      <c r="BS12" s="471">
        <v>119</v>
      </c>
      <c r="BT12" s="469" t="str">
        <f t="shared" si="1"/>
        <v/>
      </c>
      <c r="BU12" s="470">
        <f t="shared" si="2"/>
        <v>1.1941747572815533</v>
      </c>
      <c r="BV12" s="471">
        <v>2</v>
      </c>
      <c r="BW12" s="471">
        <v>460</v>
      </c>
      <c r="BX12" s="469" t="str">
        <f t="shared" si="3"/>
        <v/>
      </c>
      <c r="BY12" s="521"/>
      <c r="BZ12" s="467"/>
      <c r="CA12" s="467"/>
      <c r="CB12" s="522"/>
    </row>
    <row r="13" spans="1:263" s="34" customFormat="1" ht="24.9" customHeight="1" x14ac:dyDescent="0.3">
      <c r="A13" s="223" t="s">
        <v>51</v>
      </c>
      <c r="B13" s="226">
        <v>5</v>
      </c>
      <c r="C13" s="162">
        <v>102</v>
      </c>
      <c r="D13" s="162"/>
      <c r="E13" s="159"/>
      <c r="F13" s="159"/>
      <c r="G13" s="158"/>
      <c r="H13" s="158"/>
      <c r="I13" s="297"/>
      <c r="J13" s="297"/>
      <c r="K13" s="457" t="str">
        <f t="shared" si="4"/>
        <v/>
      </c>
      <c r="L13" s="297"/>
      <c r="M13" s="297"/>
      <c r="N13" s="457" t="str">
        <f t="shared" si="5"/>
        <v/>
      </c>
      <c r="O13" s="297"/>
      <c r="P13" s="297"/>
      <c r="Q13" s="457" t="str">
        <f t="shared" si="6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/>
      <c r="AI13" s="158"/>
      <c r="AJ13" s="158"/>
      <c r="AK13" s="305"/>
      <c r="AL13" s="339"/>
      <c r="AM13" s="245"/>
      <c r="AN13" s="245"/>
      <c r="AO13" s="162"/>
      <c r="AP13" s="331" t="str">
        <f t="shared" si="9"/>
        <v/>
      </c>
      <c r="AQ13" s="342"/>
      <c r="AR13" s="342"/>
      <c r="AS13" s="328"/>
      <c r="AT13" s="477">
        <f t="shared" si="0"/>
        <v>3.8725490196078431</v>
      </c>
      <c r="AU13" s="331" t="str">
        <f t="shared" si="10"/>
        <v/>
      </c>
      <c r="AV13" s="477" t="str">
        <f t="shared" si="11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/>
      <c r="BS13" s="471"/>
      <c r="BT13" s="469" t="str">
        <f t="shared" si="1"/>
        <v/>
      </c>
      <c r="BU13" s="470">
        <f t="shared" si="2"/>
        <v>0</v>
      </c>
      <c r="BV13" s="471"/>
      <c r="BW13" s="471"/>
      <c r="BX13" s="469" t="str">
        <f t="shared" si="3"/>
        <v/>
      </c>
      <c r="BY13" s="521"/>
      <c r="BZ13" s="467"/>
      <c r="CA13" s="467"/>
      <c r="CB13" s="522"/>
    </row>
    <row r="14" spans="1:263" s="34" customFormat="1" ht="24.9" customHeight="1" x14ac:dyDescent="0.3">
      <c r="A14" s="225" t="s">
        <v>52</v>
      </c>
      <c r="B14" s="226">
        <v>6</v>
      </c>
      <c r="C14" s="162">
        <v>103</v>
      </c>
      <c r="D14" s="162"/>
      <c r="E14" s="159"/>
      <c r="F14" s="159"/>
      <c r="G14" s="158"/>
      <c r="H14" s="158"/>
      <c r="I14" s="297"/>
      <c r="J14" s="297"/>
      <c r="K14" s="457" t="str">
        <f t="shared" si="4"/>
        <v/>
      </c>
      <c r="L14" s="297"/>
      <c r="M14" s="297"/>
      <c r="N14" s="457" t="str">
        <f t="shared" si="5"/>
        <v/>
      </c>
      <c r="O14" s="297"/>
      <c r="P14" s="297"/>
      <c r="Q14" s="457" t="str">
        <f t="shared" si="6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59"/>
      <c r="AD14" s="159"/>
      <c r="AE14" s="175" t="str">
        <f t="shared" si="8"/>
        <v/>
      </c>
      <c r="AF14" s="158"/>
      <c r="AG14" s="158"/>
      <c r="AH14" s="121"/>
      <c r="AI14" s="158"/>
      <c r="AJ14" s="158"/>
      <c r="AK14" s="305"/>
      <c r="AL14" s="339"/>
      <c r="AM14" s="245"/>
      <c r="AN14" s="245"/>
      <c r="AO14" s="162"/>
      <c r="AP14" s="331" t="str">
        <f t="shared" si="9"/>
        <v/>
      </c>
      <c r="AQ14" s="342"/>
      <c r="AR14" s="342"/>
      <c r="AS14" s="328"/>
      <c r="AT14" s="477">
        <f t="shared" si="0"/>
        <v>3.8349514563106797</v>
      </c>
      <c r="AU14" s="331" t="str">
        <f t="shared" si="10"/>
        <v/>
      </c>
      <c r="AV14" s="477" t="str">
        <f t="shared" si="11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/>
      <c r="BS14" s="471"/>
      <c r="BT14" s="469" t="str">
        <f t="shared" si="1"/>
        <v/>
      </c>
      <c r="BU14" s="470">
        <f t="shared" si="2"/>
        <v>0</v>
      </c>
      <c r="BV14" s="471"/>
      <c r="BW14" s="471"/>
      <c r="BX14" s="469" t="str">
        <f t="shared" si="3"/>
        <v/>
      </c>
      <c r="BY14" s="521"/>
      <c r="BZ14" s="467"/>
      <c r="CA14" s="467"/>
      <c r="CB14" s="522"/>
    </row>
    <row r="15" spans="1:263" s="34" customFormat="1" ht="24.9" customHeight="1" x14ac:dyDescent="0.3">
      <c r="A15" s="225" t="s">
        <v>53</v>
      </c>
      <c r="B15" s="226">
        <v>7</v>
      </c>
      <c r="C15" s="162">
        <v>81</v>
      </c>
      <c r="D15" s="162"/>
      <c r="E15" s="159">
        <v>7.05</v>
      </c>
      <c r="F15" s="159">
        <v>7.44</v>
      </c>
      <c r="G15" s="158">
        <v>2520</v>
      </c>
      <c r="H15" s="158">
        <v>2150</v>
      </c>
      <c r="I15" s="297">
        <v>368</v>
      </c>
      <c r="J15" s="297">
        <v>11</v>
      </c>
      <c r="K15" s="457">
        <f t="shared" si="4"/>
        <v>97.010869565217391</v>
      </c>
      <c r="L15" s="297">
        <v>355</v>
      </c>
      <c r="M15" s="297">
        <v>5</v>
      </c>
      <c r="N15" s="457">
        <f t="shared" si="5"/>
        <v>98.591549295774655</v>
      </c>
      <c r="O15" s="297">
        <v>594</v>
      </c>
      <c r="P15" s="297">
        <v>23</v>
      </c>
      <c r="Q15" s="457">
        <f t="shared" si="6"/>
        <v>96.127946127946132</v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59"/>
      <c r="AD15" s="159"/>
      <c r="AE15" s="175" t="str">
        <f t="shared" si="8"/>
        <v/>
      </c>
      <c r="AF15" s="158"/>
      <c r="AG15" s="158"/>
      <c r="AH15" s="121" t="s">
        <v>248</v>
      </c>
      <c r="AI15" s="158" t="s">
        <v>249</v>
      </c>
      <c r="AJ15" s="158" t="s">
        <v>250</v>
      </c>
      <c r="AK15" s="305" t="s">
        <v>250</v>
      </c>
      <c r="AL15" s="339"/>
      <c r="AM15" s="245"/>
      <c r="AN15" s="245"/>
      <c r="AO15" s="162">
        <v>960</v>
      </c>
      <c r="AP15" s="331">
        <f t="shared" si="9"/>
        <v>265.9279778393352</v>
      </c>
      <c r="AQ15" s="342">
        <v>3610</v>
      </c>
      <c r="AR15" s="342">
        <v>12600</v>
      </c>
      <c r="AS15" s="328">
        <v>80.430000000000007</v>
      </c>
      <c r="AT15" s="477">
        <f t="shared" si="0"/>
        <v>3.5909090909090908</v>
      </c>
      <c r="AU15" s="331">
        <f t="shared" si="10"/>
        <v>105.69639018604995</v>
      </c>
      <c r="AV15" s="477">
        <f t="shared" si="11"/>
        <v>9.833795013850416E-2</v>
      </c>
      <c r="AW15" s="312"/>
      <c r="AX15" s="164"/>
      <c r="AY15" s="313"/>
      <c r="AZ15" s="355"/>
      <c r="BA15" s="356"/>
      <c r="BB15" s="356">
        <v>2.68</v>
      </c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1</v>
      </c>
      <c r="BS15" s="471">
        <v>29</v>
      </c>
      <c r="BT15" s="469">
        <f t="shared" si="1"/>
        <v>13357</v>
      </c>
      <c r="BU15" s="470">
        <f t="shared" si="2"/>
        <v>0.37037037037037035</v>
      </c>
      <c r="BV15" s="471">
        <v>1</v>
      </c>
      <c r="BW15" s="471">
        <v>960</v>
      </c>
      <c r="BX15" s="469">
        <f t="shared" si="3"/>
        <v>265.9279778393352</v>
      </c>
      <c r="BY15" s="521"/>
      <c r="BZ15" s="467"/>
      <c r="CA15" s="467">
        <v>2.68</v>
      </c>
      <c r="CB15" s="522"/>
    </row>
    <row r="16" spans="1:263" s="34" customFormat="1" ht="24.9" customHeight="1" x14ac:dyDescent="0.3">
      <c r="A16" s="225" t="s">
        <v>47</v>
      </c>
      <c r="B16" s="226">
        <v>8</v>
      </c>
      <c r="C16" s="162">
        <v>126</v>
      </c>
      <c r="D16" s="162"/>
      <c r="E16" s="159"/>
      <c r="F16" s="159"/>
      <c r="G16" s="158"/>
      <c r="H16" s="158"/>
      <c r="I16" s="297"/>
      <c r="J16" s="297"/>
      <c r="K16" s="457" t="str">
        <f t="shared" si="4"/>
        <v/>
      </c>
      <c r="L16" s="297"/>
      <c r="M16" s="297"/>
      <c r="N16" s="457" t="str">
        <f t="shared" si="5"/>
        <v/>
      </c>
      <c r="O16" s="297"/>
      <c r="P16" s="297"/>
      <c r="Q16" s="457" t="str">
        <f t="shared" si="6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/>
      <c r="AI16" s="158"/>
      <c r="AJ16" s="158"/>
      <c r="AK16" s="305"/>
      <c r="AL16" s="339"/>
      <c r="AM16" s="245"/>
      <c r="AN16" s="245"/>
      <c r="AO16" s="162">
        <v>900</v>
      </c>
      <c r="AP16" s="331" t="str">
        <f t="shared" si="9"/>
        <v/>
      </c>
      <c r="AQ16" s="342"/>
      <c r="AR16" s="342"/>
      <c r="AS16" s="328"/>
      <c r="AT16" s="477">
        <f t="shared" si="0"/>
        <v>2.3235294117647061</v>
      </c>
      <c r="AU16" s="331" t="str">
        <f t="shared" si="10"/>
        <v/>
      </c>
      <c r="AV16" s="477" t="str">
        <f t="shared" si="11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v>2</v>
      </c>
      <c r="BS16" s="471">
        <v>44</v>
      </c>
      <c r="BT16" s="469" t="str">
        <f t="shared" si="1"/>
        <v/>
      </c>
      <c r="BU16" s="470">
        <f t="shared" si="2"/>
        <v>0.36507936507936506</v>
      </c>
      <c r="BV16" s="471">
        <v>2</v>
      </c>
      <c r="BW16" s="471">
        <v>450</v>
      </c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48</v>
      </c>
      <c r="B17" s="226">
        <v>9</v>
      </c>
      <c r="C17" s="162">
        <v>146</v>
      </c>
      <c r="D17" s="162"/>
      <c r="E17" s="159"/>
      <c r="F17" s="159"/>
      <c r="G17" s="158"/>
      <c r="H17" s="158"/>
      <c r="I17" s="297"/>
      <c r="J17" s="297"/>
      <c r="K17" s="457" t="str">
        <f t="shared" si="4"/>
        <v/>
      </c>
      <c r="L17" s="297"/>
      <c r="M17" s="297"/>
      <c r="N17" s="457" t="str">
        <f t="shared" si="5"/>
        <v/>
      </c>
      <c r="O17" s="297"/>
      <c r="P17" s="297"/>
      <c r="Q17" s="457" t="str">
        <f t="shared" si="6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59"/>
      <c r="AD17" s="159"/>
      <c r="AE17" s="175" t="str">
        <f t="shared" si="8"/>
        <v/>
      </c>
      <c r="AF17" s="158"/>
      <c r="AG17" s="158"/>
      <c r="AH17" s="121"/>
      <c r="AI17" s="158"/>
      <c r="AJ17" s="158"/>
      <c r="AK17" s="305"/>
      <c r="AL17" s="339"/>
      <c r="AM17" s="245"/>
      <c r="AN17" s="245"/>
      <c r="AO17" s="162">
        <v>970</v>
      </c>
      <c r="AP17" s="331" t="str">
        <f t="shared" si="9"/>
        <v/>
      </c>
      <c r="AQ17" s="342"/>
      <c r="AR17" s="342"/>
      <c r="AS17" s="328"/>
      <c r="AT17" s="477">
        <f t="shared" si="0"/>
        <v>2.1703296703296702</v>
      </c>
      <c r="AU17" s="331" t="str">
        <f t="shared" si="10"/>
        <v/>
      </c>
      <c r="AV17" s="477" t="str">
        <f t="shared" si="11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1</v>
      </c>
      <c r="BS17" s="471">
        <v>36</v>
      </c>
      <c r="BT17" s="469" t="str">
        <f t="shared" si="1"/>
        <v/>
      </c>
      <c r="BU17" s="470">
        <f t="shared" si="2"/>
        <v>0.25342465753424659</v>
      </c>
      <c r="BV17" s="471">
        <v>1</v>
      </c>
      <c r="BW17" s="471">
        <v>970</v>
      </c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49</v>
      </c>
      <c r="B18" s="226">
        <v>10</v>
      </c>
      <c r="C18" s="162">
        <v>129</v>
      </c>
      <c r="D18" s="162"/>
      <c r="E18" s="159">
        <v>7.1</v>
      </c>
      <c r="F18" s="159">
        <v>7.23</v>
      </c>
      <c r="G18" s="158">
        <v>2630</v>
      </c>
      <c r="H18" s="158">
        <v>2040</v>
      </c>
      <c r="I18" s="297">
        <v>317</v>
      </c>
      <c r="J18" s="297">
        <v>7</v>
      </c>
      <c r="K18" s="457">
        <f t="shared" si="4"/>
        <v>97.791798107255516</v>
      </c>
      <c r="L18" s="297"/>
      <c r="M18" s="297"/>
      <c r="N18" s="457" t="str">
        <f t="shared" si="5"/>
        <v/>
      </c>
      <c r="O18" s="297">
        <v>588</v>
      </c>
      <c r="P18" s="297">
        <v>33</v>
      </c>
      <c r="Q18" s="457">
        <f t="shared" si="6"/>
        <v>94.387755102040813</v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59"/>
      <c r="AD18" s="159"/>
      <c r="AE18" s="175" t="str">
        <f t="shared" si="8"/>
        <v/>
      </c>
      <c r="AF18" s="158"/>
      <c r="AG18" s="158"/>
      <c r="AH18" s="121" t="s">
        <v>248</v>
      </c>
      <c r="AI18" s="158" t="s">
        <v>249</v>
      </c>
      <c r="AJ18" s="158" t="s">
        <v>250</v>
      </c>
      <c r="AK18" s="305" t="s">
        <v>250</v>
      </c>
      <c r="AL18" s="339"/>
      <c r="AM18" s="245"/>
      <c r="AN18" s="245"/>
      <c r="AO18" s="162">
        <v>940</v>
      </c>
      <c r="AP18" s="331" t="str">
        <f t="shared" si="9"/>
        <v/>
      </c>
      <c r="AQ18" s="342"/>
      <c r="AR18" s="342"/>
      <c r="AS18" s="328"/>
      <c r="AT18" s="477">
        <f t="shared" si="0"/>
        <v>2.3099415204678362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3</v>
      </c>
      <c r="BS18" s="471">
        <v>42</v>
      </c>
      <c r="BT18" s="469" t="str">
        <f t="shared" si="1"/>
        <v/>
      </c>
      <c r="BU18" s="470">
        <f t="shared" si="2"/>
        <v>0.34883720930232559</v>
      </c>
      <c r="BV18" s="471">
        <v>2</v>
      </c>
      <c r="BW18" s="471">
        <v>470</v>
      </c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50</v>
      </c>
      <c r="B19" s="226">
        <v>11</v>
      </c>
      <c r="C19" s="162">
        <v>143</v>
      </c>
      <c r="D19" s="162"/>
      <c r="E19" s="159"/>
      <c r="F19" s="159"/>
      <c r="G19" s="158"/>
      <c r="H19" s="158"/>
      <c r="I19" s="297"/>
      <c r="J19" s="297"/>
      <c r="K19" s="457" t="str">
        <f t="shared" si="4"/>
        <v/>
      </c>
      <c r="L19" s="297"/>
      <c r="M19" s="297"/>
      <c r="N19" s="457" t="str">
        <f t="shared" si="5"/>
        <v/>
      </c>
      <c r="O19" s="297"/>
      <c r="P19" s="297"/>
      <c r="Q19" s="457" t="str">
        <f t="shared" si="6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59"/>
      <c r="AD19" s="159"/>
      <c r="AE19" s="175" t="str">
        <f t="shared" si="8"/>
        <v/>
      </c>
      <c r="AF19" s="158"/>
      <c r="AG19" s="158"/>
      <c r="AH19" s="121"/>
      <c r="AI19" s="158"/>
      <c r="AJ19" s="158"/>
      <c r="AK19" s="305"/>
      <c r="AL19" s="339"/>
      <c r="AM19" s="245"/>
      <c r="AN19" s="245"/>
      <c r="AO19" s="162">
        <v>860</v>
      </c>
      <c r="AP19" s="331" t="str">
        <f t="shared" si="9"/>
        <v/>
      </c>
      <c r="AQ19" s="342"/>
      <c r="AR19" s="342"/>
      <c r="AS19" s="328"/>
      <c r="AT19" s="477">
        <f t="shared" si="0"/>
        <v>1.5192307692307692</v>
      </c>
      <c r="AU19" s="331" t="str">
        <f t="shared" si="10"/>
        <v/>
      </c>
      <c r="AV19" s="477" t="str">
        <f t="shared" si="11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>
        <v>0</v>
      </c>
      <c r="BS19" s="534">
        <v>117</v>
      </c>
      <c r="BT19" s="469" t="str">
        <f t="shared" si="1"/>
        <v/>
      </c>
      <c r="BU19" s="470">
        <f t="shared" si="2"/>
        <v>0.81818181818181823</v>
      </c>
      <c r="BV19" s="471">
        <v>2</v>
      </c>
      <c r="BW19" s="471">
        <v>430</v>
      </c>
      <c r="BX19" s="469" t="str">
        <f t="shared" si="3"/>
        <v/>
      </c>
      <c r="BY19" s="521"/>
      <c r="BZ19" s="467"/>
      <c r="CA19" s="467"/>
      <c r="CB19" s="522"/>
    </row>
    <row r="20" spans="1:80" s="34" customFormat="1" ht="24.9" customHeight="1" x14ac:dyDescent="0.3">
      <c r="A20" s="225" t="s">
        <v>51</v>
      </c>
      <c r="B20" s="226">
        <v>12</v>
      </c>
      <c r="C20" s="162">
        <v>143</v>
      </c>
      <c r="D20" s="162"/>
      <c r="E20" s="159"/>
      <c r="F20" s="159"/>
      <c r="G20" s="158"/>
      <c r="H20" s="158"/>
      <c r="I20" s="297"/>
      <c r="J20" s="297"/>
      <c r="K20" s="457" t="str">
        <f t="shared" si="4"/>
        <v/>
      </c>
      <c r="L20" s="297"/>
      <c r="M20" s="297"/>
      <c r="N20" s="457" t="str">
        <f t="shared" si="5"/>
        <v/>
      </c>
      <c r="O20" s="297"/>
      <c r="P20" s="297"/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59"/>
      <c r="AD20" s="159"/>
      <c r="AE20" s="175" t="str">
        <f t="shared" si="8"/>
        <v/>
      </c>
      <c r="AF20" s="158"/>
      <c r="AG20" s="158"/>
      <c r="AH20" s="121"/>
      <c r="AI20" s="158"/>
      <c r="AJ20" s="158"/>
      <c r="AK20" s="305"/>
      <c r="AL20" s="339"/>
      <c r="AM20" s="245"/>
      <c r="AN20" s="245"/>
      <c r="AO20" s="162"/>
      <c r="AP20" s="331" t="str">
        <f t="shared" si="9"/>
        <v/>
      </c>
      <c r="AQ20" s="342"/>
      <c r="AR20" s="342"/>
      <c r="AS20" s="328"/>
      <c r="AT20" s="477">
        <f t="shared" si="0"/>
        <v>2.7622377622377621</v>
      </c>
      <c r="AU20" s="331" t="str">
        <f t="shared" si="10"/>
        <v/>
      </c>
      <c r="AV20" s="477" t="str">
        <f t="shared" si="11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/>
      <c r="BS20" s="534"/>
      <c r="BT20" s="469" t="str">
        <f t="shared" si="1"/>
        <v/>
      </c>
      <c r="BU20" s="470">
        <f t="shared" si="2"/>
        <v>0</v>
      </c>
      <c r="BV20" s="471"/>
      <c r="BW20" s="471"/>
      <c r="BX20" s="469" t="str">
        <f t="shared" si="3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52</v>
      </c>
      <c r="B21" s="226">
        <v>13</v>
      </c>
      <c r="C21" s="162">
        <v>142</v>
      </c>
      <c r="D21" s="162"/>
      <c r="E21" s="159"/>
      <c r="F21" s="159"/>
      <c r="G21" s="158"/>
      <c r="H21" s="158"/>
      <c r="I21" s="297"/>
      <c r="J21" s="297"/>
      <c r="K21" s="457" t="str">
        <f t="shared" si="4"/>
        <v/>
      </c>
      <c r="L21" s="297"/>
      <c r="M21" s="297"/>
      <c r="N21" s="457" t="str">
        <f t="shared" si="5"/>
        <v/>
      </c>
      <c r="O21" s="297"/>
      <c r="P21" s="297"/>
      <c r="Q21" s="457" t="str">
        <f t="shared" si="6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59"/>
      <c r="AD21" s="159"/>
      <c r="AE21" s="175" t="str">
        <f t="shared" si="8"/>
        <v/>
      </c>
      <c r="AF21" s="158"/>
      <c r="AG21" s="158"/>
      <c r="AH21" s="121"/>
      <c r="AI21" s="158"/>
      <c r="AJ21" s="158"/>
      <c r="AK21" s="305"/>
      <c r="AL21" s="339"/>
      <c r="AM21" s="245"/>
      <c r="AN21" s="245"/>
      <c r="AO21" s="162"/>
      <c r="AP21" s="331" t="str">
        <f t="shared" si="9"/>
        <v/>
      </c>
      <c r="AQ21" s="342"/>
      <c r="AR21" s="342"/>
      <c r="AS21" s="328"/>
      <c r="AT21" s="477">
        <f t="shared" si="0"/>
        <v>2.7816901408450705</v>
      </c>
      <c r="AU21" s="331" t="str">
        <f t="shared" si="10"/>
        <v/>
      </c>
      <c r="AV21" s="477" t="str">
        <f t="shared" si="11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/>
      <c r="BS21" s="534"/>
      <c r="BT21" s="469" t="str">
        <f t="shared" si="1"/>
        <v/>
      </c>
      <c r="BU21" s="470">
        <f t="shared" si="2"/>
        <v>0</v>
      </c>
      <c r="BV21" s="471"/>
      <c r="BW21" s="471"/>
      <c r="BX21" s="469" t="str">
        <f t="shared" si="3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53</v>
      </c>
      <c r="B22" s="226">
        <v>14</v>
      </c>
      <c r="C22" s="162">
        <v>102</v>
      </c>
      <c r="D22" s="162"/>
      <c r="E22" s="159">
        <v>6.94</v>
      </c>
      <c r="F22" s="159">
        <v>7.21</v>
      </c>
      <c r="G22" s="158">
        <v>2660</v>
      </c>
      <c r="H22" s="158">
        <v>2070</v>
      </c>
      <c r="I22" s="297">
        <v>247</v>
      </c>
      <c r="J22" s="297">
        <v>6.8</v>
      </c>
      <c r="K22" s="457">
        <f t="shared" si="4"/>
        <v>97.246963562753024</v>
      </c>
      <c r="L22" s="297">
        <v>330</v>
      </c>
      <c r="M22" s="297">
        <v>7</v>
      </c>
      <c r="N22" s="457">
        <f t="shared" si="5"/>
        <v>97.878787878787875</v>
      </c>
      <c r="O22" s="297">
        <v>545</v>
      </c>
      <c r="P22" s="297">
        <v>35</v>
      </c>
      <c r="Q22" s="457">
        <f t="shared" si="6"/>
        <v>93.577981651376149</v>
      </c>
      <c r="R22" s="297"/>
      <c r="S22" s="297"/>
      <c r="T22" s="159"/>
      <c r="U22" s="159"/>
      <c r="V22" s="159">
        <v>0.3</v>
      </c>
      <c r="W22" s="159">
        <v>1.8</v>
      </c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59"/>
      <c r="AD22" s="159"/>
      <c r="AE22" s="175" t="str">
        <f t="shared" si="8"/>
        <v/>
      </c>
      <c r="AF22" s="158"/>
      <c r="AG22" s="158"/>
      <c r="AH22" s="121" t="s">
        <v>248</v>
      </c>
      <c r="AI22" s="158" t="s">
        <v>249</v>
      </c>
      <c r="AJ22" s="158" t="s">
        <v>250</v>
      </c>
      <c r="AK22" s="305" t="s">
        <v>250</v>
      </c>
      <c r="AL22" s="339"/>
      <c r="AM22" s="245"/>
      <c r="AN22" s="245"/>
      <c r="AO22" s="162">
        <v>920</v>
      </c>
      <c r="AP22" s="331">
        <f t="shared" si="9"/>
        <v>422.01834862385323</v>
      </c>
      <c r="AQ22" s="342">
        <v>2180</v>
      </c>
      <c r="AR22" s="342">
        <v>17500</v>
      </c>
      <c r="AS22" s="328">
        <v>81.13</v>
      </c>
      <c r="AT22" s="477">
        <f t="shared" si="0"/>
        <v>2.1944444444444446</v>
      </c>
      <c r="AU22" s="331">
        <f t="shared" si="10"/>
        <v>1241.4936562860437</v>
      </c>
      <c r="AV22" s="477">
        <f t="shared" si="11"/>
        <v>0.15137614678899083</v>
      </c>
      <c r="AW22" s="312"/>
      <c r="AX22" s="164"/>
      <c r="AY22" s="313"/>
      <c r="AZ22" s="355"/>
      <c r="BA22" s="356"/>
      <c r="BB22" s="356">
        <v>2.95</v>
      </c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0</v>
      </c>
      <c r="BS22" s="534">
        <v>78</v>
      </c>
      <c r="BT22" s="469">
        <f t="shared" si="1"/>
        <v>5030.7692307692314</v>
      </c>
      <c r="BU22" s="470">
        <f t="shared" si="2"/>
        <v>0.76470588235294112</v>
      </c>
      <c r="BV22" s="471">
        <v>2</v>
      </c>
      <c r="BW22" s="471">
        <v>460</v>
      </c>
      <c r="BX22" s="469">
        <f t="shared" si="3"/>
        <v>422.01834862385323</v>
      </c>
      <c r="BY22" s="521"/>
      <c r="BZ22" s="467"/>
      <c r="CA22" s="467">
        <v>2.95</v>
      </c>
      <c r="CB22" s="522"/>
    </row>
    <row r="23" spans="1:80" s="34" customFormat="1" ht="24.9" customHeight="1" x14ac:dyDescent="0.3">
      <c r="A23" s="225" t="s">
        <v>47</v>
      </c>
      <c r="B23" s="226">
        <v>15</v>
      </c>
      <c r="C23" s="162">
        <v>101</v>
      </c>
      <c r="D23" s="162"/>
      <c r="E23" s="159"/>
      <c r="F23" s="159"/>
      <c r="G23" s="158"/>
      <c r="H23" s="158"/>
      <c r="I23" s="297"/>
      <c r="J23" s="297"/>
      <c r="K23" s="457" t="str">
        <f t="shared" si="4"/>
        <v/>
      </c>
      <c r="L23" s="297"/>
      <c r="M23" s="297"/>
      <c r="N23" s="457" t="str">
        <f t="shared" si="5"/>
        <v/>
      </c>
      <c r="O23" s="297"/>
      <c r="P23" s="297"/>
      <c r="Q23" s="457" t="str">
        <f t="shared" si="6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/>
      <c r="AI23" s="158"/>
      <c r="AJ23" s="158"/>
      <c r="AK23" s="305"/>
      <c r="AL23" s="339"/>
      <c r="AM23" s="245"/>
      <c r="AN23" s="245"/>
      <c r="AO23" s="162">
        <v>950</v>
      </c>
      <c r="AP23" s="331" t="str">
        <f t="shared" si="9"/>
        <v/>
      </c>
      <c r="AQ23" s="342"/>
      <c r="AR23" s="342"/>
      <c r="AS23" s="328"/>
      <c r="AT23" s="477">
        <f t="shared" si="0"/>
        <v>3.9108910891089108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/>
      <c r="BS23" s="534"/>
      <c r="BT23" s="469" t="str">
        <f t="shared" si="1"/>
        <v/>
      </c>
      <c r="BU23" s="470">
        <f t="shared" si="2"/>
        <v>0</v>
      </c>
      <c r="BV23" s="471"/>
      <c r="BW23" s="471"/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48</v>
      </c>
      <c r="B24" s="226">
        <v>16</v>
      </c>
      <c r="C24" s="162">
        <v>206</v>
      </c>
      <c r="D24" s="162"/>
      <c r="E24" s="159">
        <v>7</v>
      </c>
      <c r="F24" s="159">
        <v>7.3</v>
      </c>
      <c r="G24" s="158">
        <v>2610</v>
      </c>
      <c r="H24" s="158">
        <v>2030</v>
      </c>
      <c r="I24" s="297">
        <v>140</v>
      </c>
      <c r="J24" s="297">
        <v>6.8</v>
      </c>
      <c r="K24" s="457">
        <f t="shared" si="4"/>
        <v>95.142857142857139</v>
      </c>
      <c r="L24" s="297">
        <v>242</v>
      </c>
      <c r="M24" s="297">
        <v>5.9</v>
      </c>
      <c r="N24" s="457">
        <f t="shared" si="5"/>
        <v>97.56198347107437</v>
      </c>
      <c r="O24" s="297">
        <v>515</v>
      </c>
      <c r="P24" s="297">
        <v>29</v>
      </c>
      <c r="Q24" s="457">
        <f t="shared" si="6"/>
        <v>94.368932038834956</v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 t="s">
        <v>248</v>
      </c>
      <c r="AI24" s="158" t="s">
        <v>251</v>
      </c>
      <c r="AJ24" s="158" t="s">
        <v>250</v>
      </c>
      <c r="AK24" s="305" t="s">
        <v>250</v>
      </c>
      <c r="AL24" s="339"/>
      <c r="AM24" s="245"/>
      <c r="AN24" s="245"/>
      <c r="AO24" s="162">
        <v>990</v>
      </c>
      <c r="AP24" s="331" t="str">
        <f t="shared" si="9"/>
        <v/>
      </c>
      <c r="AQ24" s="342"/>
      <c r="AR24" s="342"/>
      <c r="AS24" s="328"/>
      <c r="AT24" s="477">
        <f t="shared" si="0"/>
        <v>1.6122448979591837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2</v>
      </c>
      <c r="BS24" s="471">
        <v>39</v>
      </c>
      <c r="BT24" s="469" t="str">
        <f t="shared" si="1"/>
        <v/>
      </c>
      <c r="BU24" s="470">
        <f t="shared" si="2"/>
        <v>0.19902912621359223</v>
      </c>
      <c r="BV24" s="471">
        <v>2</v>
      </c>
      <c r="BW24" s="471">
        <v>500</v>
      </c>
      <c r="BX24" s="469" t="str">
        <f t="shared" si="3"/>
        <v/>
      </c>
      <c r="BY24" s="521"/>
      <c r="BZ24" s="467"/>
      <c r="CA24" s="467"/>
      <c r="CB24" s="522"/>
    </row>
    <row r="25" spans="1:80" s="34" customFormat="1" ht="24.9" customHeight="1" x14ac:dyDescent="0.3">
      <c r="A25" s="225" t="s">
        <v>49</v>
      </c>
      <c r="B25" s="226">
        <v>17</v>
      </c>
      <c r="C25" s="162">
        <v>125</v>
      </c>
      <c r="D25" s="162"/>
      <c r="E25" s="159">
        <v>6.99</v>
      </c>
      <c r="F25" s="159">
        <v>7.33</v>
      </c>
      <c r="G25" s="158">
        <v>2500</v>
      </c>
      <c r="H25" s="158">
        <v>2050</v>
      </c>
      <c r="I25" s="297">
        <v>339</v>
      </c>
      <c r="J25" s="297">
        <v>13</v>
      </c>
      <c r="K25" s="457">
        <f t="shared" si="4"/>
        <v>96.165191740412979</v>
      </c>
      <c r="L25" s="297"/>
      <c r="M25" s="297"/>
      <c r="N25" s="457" t="str">
        <f t="shared" si="5"/>
        <v/>
      </c>
      <c r="O25" s="297">
        <v>507</v>
      </c>
      <c r="P25" s="297">
        <v>31</v>
      </c>
      <c r="Q25" s="457">
        <f t="shared" si="6"/>
        <v>93.88560157790927</v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59"/>
      <c r="AD25" s="159"/>
      <c r="AE25" s="175" t="str">
        <f t="shared" si="8"/>
        <v/>
      </c>
      <c r="AF25" s="158"/>
      <c r="AG25" s="158"/>
      <c r="AH25" s="121" t="s">
        <v>248</v>
      </c>
      <c r="AI25" s="158" t="s">
        <v>249</v>
      </c>
      <c r="AJ25" s="158" t="s">
        <v>250</v>
      </c>
      <c r="AK25" s="305" t="s">
        <v>250</v>
      </c>
      <c r="AL25" s="339"/>
      <c r="AM25" s="245"/>
      <c r="AN25" s="245"/>
      <c r="AO25" s="162">
        <v>860</v>
      </c>
      <c r="AP25" s="331" t="str">
        <f t="shared" si="9"/>
        <v/>
      </c>
      <c r="AQ25" s="342"/>
      <c r="AR25" s="342"/>
      <c r="AS25" s="328"/>
      <c r="AT25" s="477">
        <f t="shared" si="0"/>
        <v>2.423312883435583</v>
      </c>
      <c r="AU25" s="331" t="str">
        <f t="shared" si="10"/>
        <v/>
      </c>
      <c r="AV25" s="477" t="str">
        <f t="shared" si="11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1</v>
      </c>
      <c r="BS25" s="471">
        <v>38</v>
      </c>
      <c r="BT25" s="469" t="str">
        <f t="shared" si="1"/>
        <v/>
      </c>
      <c r="BU25" s="470">
        <f t="shared" si="2"/>
        <v>0.312</v>
      </c>
      <c r="BV25" s="471">
        <v>2</v>
      </c>
      <c r="BW25" s="471">
        <v>430</v>
      </c>
      <c r="BX25" s="469" t="str">
        <f t="shared" si="3"/>
        <v/>
      </c>
      <c r="BY25" s="521"/>
      <c r="BZ25" s="467"/>
      <c r="CA25" s="467"/>
      <c r="CB25" s="522"/>
    </row>
    <row r="26" spans="1:80" s="34" customFormat="1" ht="24.9" customHeight="1" x14ac:dyDescent="0.3">
      <c r="A26" s="225" t="s">
        <v>50</v>
      </c>
      <c r="B26" s="226">
        <v>18</v>
      </c>
      <c r="C26" s="162">
        <v>125</v>
      </c>
      <c r="D26" s="162"/>
      <c r="E26" s="159"/>
      <c r="F26" s="159"/>
      <c r="G26" s="158"/>
      <c r="H26" s="158"/>
      <c r="I26" s="297"/>
      <c r="J26" s="297"/>
      <c r="K26" s="457" t="str">
        <f t="shared" si="4"/>
        <v/>
      </c>
      <c r="L26" s="297"/>
      <c r="M26" s="297"/>
      <c r="N26" s="457" t="str">
        <f t="shared" si="5"/>
        <v/>
      </c>
      <c r="O26" s="297"/>
      <c r="P26" s="297"/>
      <c r="Q26" s="457" t="str">
        <f t="shared" si="6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59"/>
      <c r="AD26" s="159"/>
      <c r="AE26" s="175" t="str">
        <f t="shared" si="8"/>
        <v/>
      </c>
      <c r="AF26" s="158"/>
      <c r="AG26" s="158"/>
      <c r="AH26" s="121"/>
      <c r="AI26" s="158"/>
      <c r="AJ26" s="158"/>
      <c r="AK26" s="305"/>
      <c r="AL26" s="339"/>
      <c r="AM26" s="245"/>
      <c r="AN26" s="245"/>
      <c r="AO26" s="162">
        <v>880</v>
      </c>
      <c r="AP26" s="331" t="str">
        <f t="shared" si="9"/>
        <v/>
      </c>
      <c r="AQ26" s="342"/>
      <c r="AR26" s="342"/>
      <c r="AS26" s="328"/>
      <c r="AT26" s="477">
        <f t="shared" si="0"/>
        <v>1.6255144032921811</v>
      </c>
      <c r="AU26" s="331" t="str">
        <f t="shared" si="10"/>
        <v/>
      </c>
      <c r="AV26" s="477" t="str">
        <f t="shared" si="11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v>4</v>
      </c>
      <c r="BS26" s="471">
        <v>118</v>
      </c>
      <c r="BT26" s="469" t="str">
        <f t="shared" si="1"/>
        <v/>
      </c>
      <c r="BU26" s="470">
        <f t="shared" si="2"/>
        <v>0.97599999999999998</v>
      </c>
      <c r="BV26" s="471"/>
      <c r="BW26" s="471"/>
      <c r="BX26" s="469" t="str">
        <f t="shared" si="3"/>
        <v/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51</v>
      </c>
      <c r="B27" s="226">
        <v>19</v>
      </c>
      <c r="C27" s="162">
        <v>124</v>
      </c>
      <c r="D27" s="162"/>
      <c r="E27" s="159"/>
      <c r="F27" s="159"/>
      <c r="G27" s="158"/>
      <c r="H27" s="158"/>
      <c r="I27" s="297"/>
      <c r="J27" s="297"/>
      <c r="K27" s="457" t="str">
        <f t="shared" si="4"/>
        <v/>
      </c>
      <c r="L27" s="297"/>
      <c r="M27" s="297"/>
      <c r="N27" s="457" t="str">
        <f t="shared" si="5"/>
        <v/>
      </c>
      <c r="O27" s="297"/>
      <c r="P27" s="297"/>
      <c r="Q27" s="457" t="str">
        <f t="shared" si="6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59"/>
      <c r="AD27" s="159"/>
      <c r="AE27" s="175" t="str">
        <f t="shared" si="8"/>
        <v/>
      </c>
      <c r="AF27" s="158"/>
      <c r="AG27" s="158"/>
      <c r="AH27" s="121"/>
      <c r="AI27" s="158"/>
      <c r="AJ27" s="158"/>
      <c r="AK27" s="305"/>
      <c r="AL27" s="339"/>
      <c r="AM27" s="245"/>
      <c r="AN27" s="245"/>
      <c r="AO27" s="162"/>
      <c r="AP27" s="331" t="str">
        <f t="shared" si="9"/>
        <v/>
      </c>
      <c r="AQ27" s="342"/>
      <c r="AR27" s="342"/>
      <c r="AS27" s="328"/>
      <c r="AT27" s="477">
        <f t="shared" si="0"/>
        <v>3.185483870967742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/>
      <c r="BS27" s="534"/>
      <c r="BT27" s="469" t="str">
        <f t="shared" si="1"/>
        <v/>
      </c>
      <c r="BU27" s="470">
        <f t="shared" si="2"/>
        <v>0</v>
      </c>
      <c r="BV27" s="471"/>
      <c r="BW27" s="471"/>
      <c r="BX27" s="469" t="str">
        <f t="shared" si="3"/>
        <v/>
      </c>
      <c r="BY27" s="521"/>
      <c r="BZ27" s="467"/>
      <c r="CA27" s="467"/>
      <c r="CB27" s="522"/>
    </row>
    <row r="28" spans="1:80" s="34" customFormat="1" ht="24.9" customHeight="1" x14ac:dyDescent="0.3">
      <c r="A28" s="225" t="s">
        <v>52</v>
      </c>
      <c r="B28" s="226">
        <v>20</v>
      </c>
      <c r="C28" s="162">
        <v>124</v>
      </c>
      <c r="D28" s="162"/>
      <c r="E28" s="159"/>
      <c r="F28" s="159"/>
      <c r="G28" s="158"/>
      <c r="H28" s="158"/>
      <c r="I28" s="297"/>
      <c r="J28" s="297"/>
      <c r="K28" s="457" t="str">
        <f t="shared" si="4"/>
        <v/>
      </c>
      <c r="L28" s="297"/>
      <c r="M28" s="297"/>
      <c r="N28" s="457" t="str">
        <f t="shared" si="5"/>
        <v/>
      </c>
      <c r="O28" s="297"/>
      <c r="P28" s="297"/>
      <c r="Q28" s="457" t="str">
        <f t="shared" si="6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/>
      <c r="AI28" s="158"/>
      <c r="AJ28" s="158"/>
      <c r="AK28" s="305"/>
      <c r="AL28" s="339"/>
      <c r="AM28" s="245"/>
      <c r="AN28" s="245"/>
      <c r="AO28" s="162"/>
      <c r="AP28" s="331" t="str">
        <f t="shared" si="9"/>
        <v/>
      </c>
      <c r="AQ28" s="342"/>
      <c r="AR28" s="342"/>
      <c r="AS28" s="328"/>
      <c r="AT28" s="477">
        <f t="shared" si="0"/>
        <v>3.185483870967742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/>
      <c r="BS28" s="534"/>
      <c r="BT28" s="469" t="str">
        <f t="shared" si="1"/>
        <v/>
      </c>
      <c r="BU28" s="470">
        <f t="shared" si="2"/>
        <v>0</v>
      </c>
      <c r="BV28" s="471"/>
      <c r="BW28" s="471"/>
      <c r="BX28" s="469" t="str">
        <f t="shared" si="3"/>
        <v/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53</v>
      </c>
      <c r="B29" s="226">
        <v>21</v>
      </c>
      <c r="C29" s="162">
        <v>127</v>
      </c>
      <c r="D29" s="162"/>
      <c r="E29" s="159">
        <v>6.85</v>
      </c>
      <c r="F29" s="159">
        <v>7.29</v>
      </c>
      <c r="G29" s="158">
        <v>2470</v>
      </c>
      <c r="H29" s="158">
        <v>2140</v>
      </c>
      <c r="I29" s="297">
        <v>863</v>
      </c>
      <c r="J29" s="297">
        <v>8.6</v>
      </c>
      <c r="K29" s="457">
        <f t="shared" si="4"/>
        <v>99.003476245654682</v>
      </c>
      <c r="L29" s="297">
        <v>510</v>
      </c>
      <c r="M29" s="297">
        <v>8</v>
      </c>
      <c r="N29" s="457">
        <f t="shared" si="5"/>
        <v>98.431372549019599</v>
      </c>
      <c r="O29" s="297">
        <v>848</v>
      </c>
      <c r="P29" s="297">
        <v>38</v>
      </c>
      <c r="Q29" s="457">
        <f t="shared" si="6"/>
        <v>95.518867924528308</v>
      </c>
      <c r="R29" s="297">
        <v>104.1</v>
      </c>
      <c r="S29" s="297">
        <v>1.5000000000000002</v>
      </c>
      <c r="T29" s="159">
        <v>61.8</v>
      </c>
      <c r="U29" s="159">
        <v>0.8</v>
      </c>
      <c r="V29" s="159">
        <v>2.9</v>
      </c>
      <c r="W29" s="159">
        <v>1.2</v>
      </c>
      <c r="X29" s="159">
        <v>0</v>
      </c>
      <c r="Y29" s="159">
        <v>0</v>
      </c>
      <c r="Z29" s="331">
        <f t="shared" si="12"/>
        <v>107</v>
      </c>
      <c r="AA29" s="331">
        <f t="shared" si="12"/>
        <v>2.7</v>
      </c>
      <c r="AB29" s="330">
        <f t="shared" si="7"/>
        <v>97.476635514018682</v>
      </c>
      <c r="AC29" s="159">
        <v>7.8</v>
      </c>
      <c r="AD29" s="159">
        <v>3.17</v>
      </c>
      <c r="AE29" s="175">
        <f t="shared" si="8"/>
        <v>59.358974358974358</v>
      </c>
      <c r="AF29" s="158"/>
      <c r="AG29" s="158"/>
      <c r="AH29" s="121" t="s">
        <v>248</v>
      </c>
      <c r="AI29" s="158" t="s">
        <v>249</v>
      </c>
      <c r="AJ29" s="158" t="s">
        <v>250</v>
      </c>
      <c r="AK29" s="305" t="s">
        <v>250</v>
      </c>
      <c r="AL29" s="339"/>
      <c r="AM29" s="245"/>
      <c r="AN29" s="245"/>
      <c r="AO29" s="162">
        <v>940</v>
      </c>
      <c r="AP29" s="331">
        <f t="shared" si="9"/>
        <v>218.6046511627907</v>
      </c>
      <c r="AQ29" s="342">
        <v>4300</v>
      </c>
      <c r="AR29" s="342">
        <v>13433</v>
      </c>
      <c r="AS29" s="328">
        <v>81.63</v>
      </c>
      <c r="AT29" s="477">
        <f t="shared" si="0"/>
        <v>2.3372781065088759</v>
      </c>
      <c r="AU29" s="331">
        <f t="shared" si="10"/>
        <v>60.751407458277001</v>
      </c>
      <c r="AV29" s="477">
        <f t="shared" si="11"/>
        <v>0.1186046511627907</v>
      </c>
      <c r="AW29" s="312"/>
      <c r="AX29" s="164"/>
      <c r="AY29" s="313"/>
      <c r="AZ29" s="355"/>
      <c r="BA29" s="356"/>
      <c r="BB29" s="356">
        <v>2.77</v>
      </c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2</v>
      </c>
      <c r="BS29" s="534">
        <v>42</v>
      </c>
      <c r="BT29" s="469">
        <f t="shared" si="1"/>
        <v>16711.36363636364</v>
      </c>
      <c r="BU29" s="470">
        <f t="shared" si="2"/>
        <v>0.34645669291338582</v>
      </c>
      <c r="BV29" s="471">
        <v>2</v>
      </c>
      <c r="BW29" s="471">
        <v>470</v>
      </c>
      <c r="BX29" s="469">
        <f t="shared" si="3"/>
        <v>218.6046511627907</v>
      </c>
      <c r="BY29" s="521"/>
      <c r="BZ29" s="467"/>
      <c r="CA29" s="467">
        <v>2.77</v>
      </c>
      <c r="CB29" s="522"/>
    </row>
    <row r="30" spans="1:80" s="34" customFormat="1" ht="24.9" customHeight="1" x14ac:dyDescent="0.3">
      <c r="A30" s="225" t="s">
        <v>47</v>
      </c>
      <c r="B30" s="226">
        <v>22</v>
      </c>
      <c r="C30" s="162">
        <v>124</v>
      </c>
      <c r="D30" s="162"/>
      <c r="E30" s="159"/>
      <c r="F30" s="159"/>
      <c r="G30" s="158"/>
      <c r="H30" s="158"/>
      <c r="I30" s="297"/>
      <c r="J30" s="297"/>
      <c r="K30" s="457" t="str">
        <f t="shared" si="4"/>
        <v/>
      </c>
      <c r="L30" s="297"/>
      <c r="M30" s="297"/>
      <c r="N30" s="457" t="str">
        <f t="shared" si="5"/>
        <v/>
      </c>
      <c r="O30" s="297"/>
      <c r="P30" s="297"/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/>
      <c r="AI30" s="158"/>
      <c r="AJ30" s="158"/>
      <c r="AK30" s="305"/>
      <c r="AL30" s="339"/>
      <c r="AM30" s="245"/>
      <c r="AN30" s="245"/>
      <c r="AO30" s="162">
        <v>990</v>
      </c>
      <c r="AP30" s="331" t="str">
        <f t="shared" si="9"/>
        <v/>
      </c>
      <c r="AQ30" s="342"/>
      <c r="AR30" s="342"/>
      <c r="AS30" s="328"/>
      <c r="AT30" s="477">
        <f t="shared" si="0"/>
        <v>2.423312883435583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1</v>
      </c>
      <c r="BS30" s="471">
        <v>39</v>
      </c>
      <c r="BT30" s="469" t="str">
        <f t="shared" si="1"/>
        <v/>
      </c>
      <c r="BU30" s="470">
        <f t="shared" si="2"/>
        <v>0.32258064516129031</v>
      </c>
      <c r="BV30" s="471">
        <v>2</v>
      </c>
      <c r="BW30" s="471">
        <v>580</v>
      </c>
      <c r="BX30" s="469" t="str">
        <f t="shared" si="3"/>
        <v/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48</v>
      </c>
      <c r="B31" s="226">
        <v>23</v>
      </c>
      <c r="C31" s="162">
        <v>124</v>
      </c>
      <c r="D31" s="162"/>
      <c r="E31" s="159"/>
      <c r="F31" s="159"/>
      <c r="G31" s="158"/>
      <c r="H31" s="158"/>
      <c r="I31" s="297"/>
      <c r="J31" s="297"/>
      <c r="K31" s="457" t="str">
        <f t="shared" si="4"/>
        <v/>
      </c>
      <c r="L31" s="297"/>
      <c r="M31" s="297"/>
      <c r="N31" s="457" t="str">
        <f t="shared" si="5"/>
        <v/>
      </c>
      <c r="O31" s="297"/>
      <c r="P31" s="297"/>
      <c r="Q31" s="457" t="str">
        <f t="shared" si="6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59"/>
      <c r="AD31" s="159"/>
      <c r="AE31" s="175" t="str">
        <f t="shared" si="8"/>
        <v/>
      </c>
      <c r="AF31" s="158"/>
      <c r="AG31" s="158"/>
      <c r="AH31" s="121"/>
      <c r="AI31" s="158"/>
      <c r="AJ31" s="158"/>
      <c r="AK31" s="305"/>
      <c r="AL31" s="339"/>
      <c r="AM31" s="245"/>
      <c r="AN31" s="245"/>
      <c r="AO31" s="162">
        <v>960</v>
      </c>
      <c r="AP31" s="331" t="str">
        <f t="shared" si="9"/>
        <v/>
      </c>
      <c r="AQ31" s="342"/>
      <c r="AR31" s="342"/>
      <c r="AS31" s="328"/>
      <c r="AT31" s="477">
        <f t="shared" si="0"/>
        <v>2.3652694610778444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2</v>
      </c>
      <c r="BS31" s="471">
        <v>43</v>
      </c>
      <c r="BT31" s="469" t="str">
        <f t="shared" si="1"/>
        <v/>
      </c>
      <c r="BU31" s="470">
        <f t="shared" si="2"/>
        <v>0.36290322580645162</v>
      </c>
      <c r="BV31" s="471">
        <v>2</v>
      </c>
      <c r="BW31" s="471">
        <v>480</v>
      </c>
      <c r="BX31" s="469" t="str">
        <f t="shared" si="3"/>
        <v/>
      </c>
      <c r="BY31" s="521"/>
      <c r="BZ31" s="467"/>
      <c r="CA31" s="467"/>
      <c r="CB31" s="522"/>
    </row>
    <row r="32" spans="1:80" s="34" customFormat="1" ht="24.9" customHeight="1" x14ac:dyDescent="0.3">
      <c r="A32" s="225" t="s">
        <v>49</v>
      </c>
      <c r="B32" s="226">
        <v>24</v>
      </c>
      <c r="C32" s="162">
        <v>126</v>
      </c>
      <c r="D32" s="162"/>
      <c r="E32" s="159">
        <v>7.09</v>
      </c>
      <c r="F32" s="159">
        <v>7.32</v>
      </c>
      <c r="G32" s="158">
        <v>2480</v>
      </c>
      <c r="H32" s="158">
        <v>1920</v>
      </c>
      <c r="I32" s="297">
        <v>474</v>
      </c>
      <c r="J32" s="297">
        <v>7</v>
      </c>
      <c r="K32" s="457">
        <f t="shared" si="4"/>
        <v>98.523206751054843</v>
      </c>
      <c r="L32" s="297"/>
      <c r="M32" s="297"/>
      <c r="N32" s="457" t="str">
        <f t="shared" si="5"/>
        <v/>
      </c>
      <c r="O32" s="297">
        <v>744</v>
      </c>
      <c r="P32" s="297">
        <v>39</v>
      </c>
      <c r="Q32" s="457">
        <f t="shared" si="6"/>
        <v>94.758064516129039</v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59"/>
      <c r="AD32" s="159"/>
      <c r="AE32" s="175" t="str">
        <f t="shared" si="8"/>
        <v/>
      </c>
      <c r="AF32" s="158"/>
      <c r="AG32" s="158"/>
      <c r="AH32" s="121" t="s">
        <v>248</v>
      </c>
      <c r="AI32" s="158" t="s">
        <v>249</v>
      </c>
      <c r="AJ32" s="158" t="s">
        <v>250</v>
      </c>
      <c r="AK32" s="305" t="s">
        <v>250</v>
      </c>
      <c r="AL32" s="339"/>
      <c r="AM32" s="245"/>
      <c r="AN32" s="245"/>
      <c r="AO32" s="162">
        <v>940</v>
      </c>
      <c r="AP32" s="331" t="str">
        <f t="shared" si="9"/>
        <v/>
      </c>
      <c r="AQ32" s="342"/>
      <c r="AR32" s="342"/>
      <c r="AS32" s="328"/>
      <c r="AT32" s="477">
        <f t="shared" si="0"/>
        <v>2.3372781065088759</v>
      </c>
      <c r="AU32" s="331" t="str">
        <f t="shared" si="10"/>
        <v/>
      </c>
      <c r="AV32" s="477" t="str">
        <f t="shared" si="11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2</v>
      </c>
      <c r="BS32" s="471">
        <v>43</v>
      </c>
      <c r="BT32" s="469" t="str">
        <f t="shared" si="1"/>
        <v/>
      </c>
      <c r="BU32" s="470">
        <f t="shared" si="2"/>
        <v>0.35714285714285715</v>
      </c>
      <c r="BV32" s="471">
        <v>2</v>
      </c>
      <c r="BW32" s="471">
        <v>470</v>
      </c>
      <c r="BX32" s="469" t="str">
        <f t="shared" si="3"/>
        <v/>
      </c>
      <c r="BY32" s="521"/>
      <c r="BZ32" s="467"/>
      <c r="CA32" s="467"/>
      <c r="CB32" s="522"/>
    </row>
    <row r="33" spans="1:80" s="34" customFormat="1" ht="24.9" customHeight="1" x14ac:dyDescent="0.3">
      <c r="A33" s="225" t="s">
        <v>50</v>
      </c>
      <c r="B33" s="226">
        <v>25</v>
      </c>
      <c r="C33" s="162">
        <v>137</v>
      </c>
      <c r="D33" s="162"/>
      <c r="E33" s="159"/>
      <c r="F33" s="159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/>
      <c r="AI33" s="158"/>
      <c r="AJ33" s="158"/>
      <c r="AK33" s="305"/>
      <c r="AL33" s="339"/>
      <c r="AM33" s="245"/>
      <c r="AN33" s="245"/>
      <c r="AO33" s="162">
        <v>960</v>
      </c>
      <c r="AP33" s="331" t="str">
        <f t="shared" si="9"/>
        <v/>
      </c>
      <c r="AQ33" s="342"/>
      <c r="AR33" s="342"/>
      <c r="AS33" s="328"/>
      <c r="AT33" s="477">
        <f t="shared" si="0"/>
        <v>1.5674603174603174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>
        <v>12</v>
      </c>
      <c r="BS33" s="471">
        <v>115</v>
      </c>
      <c r="BT33" s="469" t="str">
        <f t="shared" si="1"/>
        <v/>
      </c>
      <c r="BU33" s="470">
        <f t="shared" si="2"/>
        <v>0.92700729927007297</v>
      </c>
      <c r="BV33" s="471">
        <v>2</v>
      </c>
      <c r="BW33" s="471">
        <v>480</v>
      </c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51</v>
      </c>
      <c r="B34" s="226">
        <v>26</v>
      </c>
      <c r="C34" s="162">
        <v>137</v>
      </c>
      <c r="D34" s="162"/>
      <c r="E34" s="159"/>
      <c r="F34" s="159"/>
      <c r="G34" s="158"/>
      <c r="H34" s="158"/>
      <c r="I34" s="297"/>
      <c r="J34" s="297"/>
      <c r="K34" s="457" t="str">
        <f t="shared" si="4"/>
        <v/>
      </c>
      <c r="L34" s="297"/>
      <c r="M34" s="297"/>
      <c r="N34" s="457" t="str">
        <f t="shared" si="5"/>
        <v/>
      </c>
      <c r="O34" s="297"/>
      <c r="P34" s="297"/>
      <c r="Q34" s="457" t="str">
        <f t="shared" si="6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/>
      <c r="AI34" s="158"/>
      <c r="AJ34" s="158"/>
      <c r="AK34" s="305"/>
      <c r="AL34" s="339"/>
      <c r="AM34" s="245"/>
      <c r="AN34" s="245"/>
      <c r="AO34" s="162"/>
      <c r="AP34" s="331" t="str">
        <f t="shared" si="9"/>
        <v/>
      </c>
      <c r="AQ34" s="342"/>
      <c r="AR34" s="342"/>
      <c r="AS34" s="328"/>
      <c r="AT34" s="477">
        <f t="shared" si="0"/>
        <v>2.8832116788321169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/>
      <c r="BS34" s="534"/>
      <c r="BT34" s="469" t="str">
        <f t="shared" si="1"/>
        <v/>
      </c>
      <c r="BU34" s="470">
        <f t="shared" si="2"/>
        <v>0</v>
      </c>
      <c r="BV34" s="471"/>
      <c r="BW34" s="471"/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52</v>
      </c>
      <c r="B35" s="226">
        <v>27</v>
      </c>
      <c r="C35" s="162">
        <v>137</v>
      </c>
      <c r="D35" s="162"/>
      <c r="E35" s="159"/>
      <c r="F35" s="159"/>
      <c r="G35" s="158"/>
      <c r="H35" s="158"/>
      <c r="I35" s="297"/>
      <c r="J35" s="297"/>
      <c r="K35" s="457" t="str">
        <f t="shared" si="4"/>
        <v/>
      </c>
      <c r="L35" s="297"/>
      <c r="M35" s="297"/>
      <c r="N35" s="457" t="str">
        <f t="shared" si="5"/>
        <v/>
      </c>
      <c r="O35" s="297"/>
      <c r="P35" s="297"/>
      <c r="Q35" s="457" t="str">
        <f t="shared" si="6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/>
      <c r="AI35" s="158"/>
      <c r="AJ35" s="158"/>
      <c r="AK35" s="305"/>
      <c r="AL35" s="339"/>
      <c r="AM35" s="245"/>
      <c r="AN35" s="245"/>
      <c r="AO35" s="162"/>
      <c r="AP35" s="331" t="str">
        <f t="shared" si="9"/>
        <v/>
      </c>
      <c r="AQ35" s="342"/>
      <c r="AR35" s="342"/>
      <c r="AS35" s="328"/>
      <c r="AT35" s="477">
        <f t="shared" si="0"/>
        <v>2.8832116788321169</v>
      </c>
      <c r="AU35" s="331" t="str">
        <f t="shared" si="10"/>
        <v/>
      </c>
      <c r="AV35" s="477" t="str">
        <f t="shared" si="11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/>
      <c r="BS35" s="534"/>
      <c r="BT35" s="469" t="str">
        <f t="shared" si="1"/>
        <v/>
      </c>
      <c r="BU35" s="470">
        <f t="shared" si="2"/>
        <v>0</v>
      </c>
      <c r="BV35" s="471"/>
      <c r="BW35" s="471"/>
      <c r="BX35" s="469" t="str">
        <f t="shared" si="3"/>
        <v/>
      </c>
      <c r="BY35" s="521"/>
      <c r="BZ35" s="467"/>
      <c r="CA35" s="467"/>
      <c r="CB35" s="522"/>
    </row>
    <row r="36" spans="1:80" s="34" customFormat="1" ht="24.9" customHeight="1" x14ac:dyDescent="0.3">
      <c r="A36" s="225" t="s">
        <v>53</v>
      </c>
      <c r="B36" s="226">
        <v>28</v>
      </c>
      <c r="C36" s="162">
        <v>135</v>
      </c>
      <c r="D36" s="162"/>
      <c r="E36" s="159">
        <v>7.01</v>
      </c>
      <c r="F36" s="159">
        <v>7.28</v>
      </c>
      <c r="G36" s="158">
        <v>2430</v>
      </c>
      <c r="H36" s="158">
        <v>2170</v>
      </c>
      <c r="I36" s="297">
        <v>225</v>
      </c>
      <c r="J36" s="297">
        <v>13.1</v>
      </c>
      <c r="K36" s="457">
        <f t="shared" si="4"/>
        <v>94.177777777777777</v>
      </c>
      <c r="L36" s="297">
        <v>310</v>
      </c>
      <c r="M36" s="297">
        <v>4</v>
      </c>
      <c r="N36" s="457">
        <f t="shared" si="5"/>
        <v>98.709677419354833</v>
      </c>
      <c r="O36" s="297">
        <v>513</v>
      </c>
      <c r="P36" s="297">
        <v>21</v>
      </c>
      <c r="Q36" s="457">
        <f t="shared" si="6"/>
        <v>95.906432748538009</v>
      </c>
      <c r="R36" s="297">
        <v>150.5</v>
      </c>
      <c r="S36" s="297">
        <v>0.79999999999999982</v>
      </c>
      <c r="T36" s="159">
        <v>62.6</v>
      </c>
      <c r="U36" s="159">
        <v>0.5</v>
      </c>
      <c r="V36" s="159">
        <v>3.5</v>
      </c>
      <c r="W36" s="159">
        <v>2</v>
      </c>
      <c r="X36" s="159">
        <v>0</v>
      </c>
      <c r="Y36" s="159">
        <v>0</v>
      </c>
      <c r="Z36" s="331">
        <f t="shared" si="12"/>
        <v>154</v>
      </c>
      <c r="AA36" s="331">
        <f t="shared" si="12"/>
        <v>2.8</v>
      </c>
      <c r="AB36" s="330">
        <f t="shared" si="7"/>
        <v>98.181818181818173</v>
      </c>
      <c r="AC36" s="159">
        <v>7.5</v>
      </c>
      <c r="AD36" s="159">
        <v>4</v>
      </c>
      <c r="AE36" s="175">
        <f t="shared" si="8"/>
        <v>46.666666666666664</v>
      </c>
      <c r="AF36" s="158"/>
      <c r="AG36" s="158"/>
      <c r="AH36" s="121" t="s">
        <v>248</v>
      </c>
      <c r="AI36" s="158" t="s">
        <v>249</v>
      </c>
      <c r="AJ36" s="158" t="s">
        <v>250</v>
      </c>
      <c r="AK36" s="305" t="s">
        <v>250</v>
      </c>
      <c r="AL36" s="339"/>
      <c r="AM36" s="245"/>
      <c r="AN36" s="245"/>
      <c r="AO36" s="162">
        <v>960</v>
      </c>
      <c r="AP36" s="331">
        <f t="shared" si="9"/>
        <v>224.29906542056074</v>
      </c>
      <c r="AQ36" s="342">
        <v>4280</v>
      </c>
      <c r="AR36" s="342">
        <v>7133</v>
      </c>
      <c r="AS36" s="328">
        <v>80.84</v>
      </c>
      <c r="AT36" s="477">
        <f t="shared" si="0"/>
        <v>2.2832369942196533</v>
      </c>
      <c r="AU36" s="331">
        <f t="shared" si="10"/>
        <v>105.43515544606942</v>
      </c>
      <c r="AV36" s="477">
        <f t="shared" si="11"/>
        <v>7.2429906542056069E-2</v>
      </c>
      <c r="AW36" s="312"/>
      <c r="AX36" s="164"/>
      <c r="AY36" s="313"/>
      <c r="AZ36" s="355"/>
      <c r="BA36" s="356"/>
      <c r="BB36" s="356">
        <v>2.85</v>
      </c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2</v>
      </c>
      <c r="BS36" s="534">
        <v>38</v>
      </c>
      <c r="BT36" s="469">
        <f t="shared" si="1"/>
        <v>18725</v>
      </c>
      <c r="BU36" s="470">
        <f t="shared" si="2"/>
        <v>0.29629629629629628</v>
      </c>
      <c r="BV36" s="471"/>
      <c r="BW36" s="471"/>
      <c r="BX36" s="469">
        <f t="shared" si="3"/>
        <v>0</v>
      </c>
      <c r="BY36" s="521"/>
      <c r="BZ36" s="467"/>
      <c r="CA36" s="467">
        <v>2.85</v>
      </c>
      <c r="CB36" s="522"/>
    </row>
    <row r="37" spans="1:80" s="34" customFormat="1" ht="24.9" customHeight="1" x14ac:dyDescent="0.3">
      <c r="A37" s="225" t="s">
        <v>47</v>
      </c>
      <c r="B37" s="226">
        <v>29</v>
      </c>
      <c r="C37" s="162">
        <v>158</v>
      </c>
      <c r="D37" s="162"/>
      <c r="E37" s="159"/>
      <c r="F37" s="159"/>
      <c r="G37" s="158"/>
      <c r="H37" s="158"/>
      <c r="I37" s="297"/>
      <c r="J37" s="297"/>
      <c r="K37" s="457" t="str">
        <f t="shared" si="4"/>
        <v/>
      </c>
      <c r="L37" s="297"/>
      <c r="M37" s="297"/>
      <c r="N37" s="457" t="str">
        <f t="shared" si="5"/>
        <v/>
      </c>
      <c r="O37" s="297"/>
      <c r="P37" s="297"/>
      <c r="Q37" s="457" t="str">
        <f t="shared" si="6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/>
      <c r="AI37" s="158"/>
      <c r="AJ37" s="158"/>
      <c r="AK37" s="305"/>
      <c r="AL37" s="339"/>
      <c r="AM37" s="245"/>
      <c r="AN37" s="245"/>
      <c r="AO37" s="162">
        <v>950</v>
      </c>
      <c r="AP37" s="331" t="str">
        <f t="shared" si="9"/>
        <v/>
      </c>
      <c r="AQ37" s="342"/>
      <c r="AR37" s="342"/>
      <c r="AS37" s="328"/>
      <c r="AT37" s="477">
        <f t="shared" si="0"/>
        <v>2.0466321243523318</v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>
        <v>1</v>
      </c>
      <c r="BS37" s="471">
        <v>35</v>
      </c>
      <c r="BT37" s="469" t="str">
        <f t="shared" si="1"/>
        <v/>
      </c>
      <c r="BU37" s="470">
        <f t="shared" si="2"/>
        <v>0.22784810126582278</v>
      </c>
      <c r="BV37" s="471"/>
      <c r="BW37" s="471"/>
      <c r="BX37" s="469" t="str">
        <f t="shared" si="3"/>
        <v/>
      </c>
      <c r="BY37" s="521"/>
      <c r="BZ37" s="467"/>
      <c r="CA37" s="467"/>
      <c r="CB37" s="522"/>
    </row>
    <row r="38" spans="1:80" s="34" customFormat="1" ht="24.9" customHeight="1" x14ac:dyDescent="0.3">
      <c r="A38" s="225" t="s">
        <v>48</v>
      </c>
      <c r="B38" s="226">
        <v>30</v>
      </c>
      <c r="C38" s="162">
        <v>122</v>
      </c>
      <c r="D38" s="162"/>
      <c r="E38" s="159"/>
      <c r="F38" s="159">
        <v>7.3</v>
      </c>
      <c r="G38" s="158"/>
      <c r="H38" s="158">
        <v>1940</v>
      </c>
      <c r="I38" s="297"/>
      <c r="J38" s="297">
        <v>6.8</v>
      </c>
      <c r="K38" s="457" t="str">
        <f t="shared" si="4"/>
        <v/>
      </c>
      <c r="L38" s="297"/>
      <c r="M38" s="297">
        <v>5.6</v>
      </c>
      <c r="N38" s="457" t="str">
        <f t="shared" si="5"/>
        <v/>
      </c>
      <c r="O38" s="297"/>
      <c r="P38" s="297">
        <v>27</v>
      </c>
      <c r="Q38" s="457" t="str">
        <f t="shared" si="6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 t="s">
        <v>248</v>
      </c>
      <c r="AI38" s="158" t="s">
        <v>251</v>
      </c>
      <c r="AJ38" s="158" t="s">
        <v>250</v>
      </c>
      <c r="AK38" s="305" t="s">
        <v>250</v>
      </c>
      <c r="AL38" s="339"/>
      <c r="AM38" s="245"/>
      <c r="AN38" s="245"/>
      <c r="AO38" s="162">
        <v>970</v>
      </c>
      <c r="AP38" s="331" t="str">
        <f t="shared" si="9"/>
        <v/>
      </c>
      <c r="AQ38" s="342"/>
      <c r="AR38" s="342"/>
      <c r="AS38" s="328"/>
      <c r="AT38" s="477">
        <f t="shared" si="0"/>
        <v>2.515923566878981</v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>
        <v>2</v>
      </c>
      <c r="BS38" s="471">
        <v>35</v>
      </c>
      <c r="BT38" s="469" t="str">
        <f t="shared" si="1"/>
        <v/>
      </c>
      <c r="BU38" s="470">
        <f t="shared" si="2"/>
        <v>0.30327868852459017</v>
      </c>
      <c r="BV38" s="471">
        <v>1</v>
      </c>
      <c r="BW38" s="471">
        <v>970</v>
      </c>
      <c r="BX38" s="469" t="str">
        <f t="shared" si="3"/>
        <v/>
      </c>
      <c r="BY38" s="521">
        <v>12</v>
      </c>
      <c r="BZ38" s="467"/>
      <c r="CA38" s="467"/>
      <c r="CB38" s="522"/>
    </row>
    <row r="39" spans="1:80" s="34" customFormat="1" ht="24.9" customHeight="1" thickBot="1" x14ac:dyDescent="0.35">
      <c r="A39" s="227" t="s">
        <v>49</v>
      </c>
      <c r="B39" s="228">
        <v>31</v>
      </c>
      <c r="C39" s="165">
        <v>165</v>
      </c>
      <c r="D39" s="165"/>
      <c r="E39" s="159"/>
      <c r="F39" s="159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>
        <v>970</v>
      </c>
      <c r="AP39" s="331" t="str">
        <f t="shared" si="9"/>
        <v/>
      </c>
      <c r="AQ39" s="343"/>
      <c r="AR39" s="343"/>
      <c r="AS39" s="329"/>
      <c r="AT39" s="477">
        <f t="shared" si="0"/>
        <v>1.8990384615384615</v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>
        <v>2</v>
      </c>
      <c r="BS39" s="471">
        <v>43</v>
      </c>
      <c r="BT39" s="469" t="str">
        <f t="shared" si="1"/>
        <v/>
      </c>
      <c r="BU39" s="470">
        <f t="shared" si="2"/>
        <v>0.27272727272727271</v>
      </c>
      <c r="BV39" s="471"/>
      <c r="BW39" s="471"/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3918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68.333078967811574</v>
      </c>
      <c r="AV40" s="174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 t="str">
        <f t="shared" ref="BC40" si="14">IF(SUM(BC9:BC39)=0,"",SUM(BC9:BC39))</f>
        <v/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3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72">
        <f>IF(SUM(BR9:BR39)=0,"",SUM(BR9:BR39))</f>
        <v>48</v>
      </c>
      <c r="BS40" s="473">
        <f>IF(SUM(BS9:BS39)=0,"",SUM(BS9:BS39))</f>
        <v>1215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12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126.38709677419355</v>
      </c>
      <c r="D41" s="175" t="e">
        <f>+AVERAGE(D9:D39)</f>
        <v>#DIV/0!</v>
      </c>
      <c r="E41" s="175">
        <f t="shared" ref="E41:AE41" si="16">+AVERAGE(E9:E39)</f>
        <v>7.0010000000000003</v>
      </c>
      <c r="F41" s="175">
        <f t="shared" si="16"/>
        <v>7.3027272727272727</v>
      </c>
      <c r="G41" s="175">
        <f t="shared" si="16"/>
        <v>2520</v>
      </c>
      <c r="H41" s="175">
        <f t="shared" si="16"/>
        <v>2085.4545454545455</v>
      </c>
      <c r="I41" s="175">
        <f t="shared" si="16"/>
        <v>368.7</v>
      </c>
      <c r="J41" s="175">
        <f t="shared" si="16"/>
        <v>8.6454545454545428</v>
      </c>
      <c r="K41" s="175">
        <f t="shared" si="16"/>
        <v>97.066803805227863</v>
      </c>
      <c r="L41" s="175">
        <f t="shared" si="16"/>
        <v>351.16666666666669</v>
      </c>
      <c r="M41" s="175">
        <f t="shared" si="16"/>
        <v>5.9285714285714288</v>
      </c>
      <c r="N41" s="175">
        <f t="shared" si="16"/>
        <v>98.251117324557455</v>
      </c>
      <c r="O41" s="175">
        <f t="shared" si="16"/>
        <v>609.70000000000005</v>
      </c>
      <c r="P41" s="175">
        <f t="shared" si="16"/>
        <v>30.454545454545453</v>
      </c>
      <c r="Q41" s="175">
        <f t="shared" si="16"/>
        <v>94.901890001161149</v>
      </c>
      <c r="R41" s="175">
        <f t="shared" si="16"/>
        <v>127.3</v>
      </c>
      <c r="S41" s="175">
        <f t="shared" si="16"/>
        <v>1.1499999999999999</v>
      </c>
      <c r="T41" s="175">
        <f t="shared" si="16"/>
        <v>62.2</v>
      </c>
      <c r="U41" s="175">
        <f t="shared" si="16"/>
        <v>0.65</v>
      </c>
      <c r="V41" s="175">
        <f t="shared" si="16"/>
        <v>2.2333333333333329</v>
      </c>
      <c r="W41" s="175">
        <f t="shared" si="16"/>
        <v>1.6666666666666667</v>
      </c>
      <c r="X41" s="175">
        <f t="shared" si="16"/>
        <v>0</v>
      </c>
      <c r="Y41" s="175">
        <f t="shared" si="16"/>
        <v>0</v>
      </c>
      <c r="Z41" s="177">
        <f t="shared" si="16"/>
        <v>130.5</v>
      </c>
      <c r="AA41" s="177">
        <f t="shared" si="16"/>
        <v>2.75</v>
      </c>
      <c r="AB41" s="177">
        <f t="shared" si="16"/>
        <v>97.82922684791842</v>
      </c>
      <c r="AC41" s="177">
        <f t="shared" si="16"/>
        <v>7.65</v>
      </c>
      <c r="AD41" s="177">
        <f t="shared" si="16"/>
        <v>3.585</v>
      </c>
      <c r="AE41" s="177">
        <f t="shared" si="16"/>
        <v>53.012820512820511</v>
      </c>
      <c r="AF41" s="175"/>
      <c r="AG41" s="175"/>
      <c r="AH41" s="175"/>
      <c r="AI41" s="175"/>
      <c r="AJ41" s="175"/>
      <c r="AK41" s="179"/>
      <c r="AL41" s="175" t="str">
        <f t="shared" ref="AL41:BE41" si="17">IF(SUM(AL9:AL39)=0,"",AVERAGE(AL9:AL39))</f>
        <v/>
      </c>
      <c r="AM41" s="175" t="str">
        <f t="shared" si="17"/>
        <v/>
      </c>
      <c r="AN41" s="175" t="str">
        <f t="shared" si="17"/>
        <v/>
      </c>
      <c r="AO41" s="175">
        <f t="shared" si="17"/>
        <v>930.43478260869563</v>
      </c>
      <c r="AP41" s="175">
        <f t="shared" si="17"/>
        <v>274.34928031799143</v>
      </c>
      <c r="AQ41" s="175">
        <f t="shared" si="17"/>
        <v>3588</v>
      </c>
      <c r="AR41" s="175">
        <f t="shared" si="17"/>
        <v>12689.2</v>
      </c>
      <c r="AS41" s="330">
        <f t="shared" si="17"/>
        <v>80.84</v>
      </c>
      <c r="AT41" s="331">
        <f t="shared" si="17"/>
        <v>2.5497195816089446</v>
      </c>
      <c r="AU41" s="332">
        <f>IF(SUM(AU9:AU39)=0,"",AVERAGE(AU9:AU39))</f>
        <v>323.34594632559583</v>
      </c>
      <c r="AV41" s="333">
        <f t="shared" si="17"/>
        <v>0.10831779815335911</v>
      </c>
      <c r="AW41" s="317" t="str">
        <f t="shared" si="17"/>
        <v/>
      </c>
      <c r="AX41" s="177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2.8459999999999996</v>
      </c>
      <c r="BC41" s="317" t="str">
        <f t="shared" si="17"/>
        <v/>
      </c>
      <c r="BD41" s="362" t="str">
        <f t="shared" si="17"/>
        <v/>
      </c>
      <c r="BE41" s="332" t="str">
        <f t="shared" si="17"/>
        <v/>
      </c>
      <c r="BF41" s="332" t="e">
        <f t="shared" ref="BF41:BP41" si="18">+AVERAGE(BF9:BF39)</f>
        <v>#DIV/0!</v>
      </c>
      <c r="BG41" s="175" t="e">
        <f t="shared" si="18"/>
        <v>#DIV/0!</v>
      </c>
      <c r="BH41" s="175" t="e">
        <f t="shared" si="18"/>
        <v>#DIV/0!</v>
      </c>
      <c r="BI41" s="175" t="e">
        <f t="shared" si="18"/>
        <v>#DIV/0!</v>
      </c>
      <c r="BJ41" s="175" t="e">
        <f t="shared" si="18"/>
        <v>#DIV/0!</v>
      </c>
      <c r="BK41" s="175" t="e">
        <f t="shared" si="18"/>
        <v>#DIV/0!</v>
      </c>
      <c r="BL41" s="177" t="e">
        <f t="shared" si="18"/>
        <v>#DIV/0!</v>
      </c>
      <c r="BM41" s="176" t="e">
        <f t="shared" si="18"/>
        <v>#DIV/0!</v>
      </c>
      <c r="BN41" s="175" t="e">
        <f t="shared" si="18"/>
        <v>#DIV/0!</v>
      </c>
      <c r="BO41" s="175" t="e">
        <f t="shared" si="18"/>
        <v>#DIV/0!</v>
      </c>
      <c r="BP41" s="178" t="e">
        <f t="shared" si="18"/>
        <v>#DIV/0!</v>
      </c>
      <c r="BR41" s="474">
        <f>IF(SUM(BR9:BR39)=0,"",AVERAGE(BR9:BR39))</f>
        <v>2.1818181818181817</v>
      </c>
      <c r="BS41" s="473">
        <f>IF(SUM(BS9:BS39)=0,"",AVERAGE(BS9:BS39))</f>
        <v>55.227272727272727</v>
      </c>
      <c r="BT41" s="473">
        <f t="shared" si="1"/>
        <v>14413.447675944513</v>
      </c>
      <c r="BU41" s="473">
        <f>IF(SUM(BU9:BU39)=0,"",AVERAGE(BU9:BU39))</f>
        <v>0.33144125835765481</v>
      </c>
      <c r="BV41" s="473"/>
      <c r="BW41" s="473"/>
      <c r="BX41" s="473">
        <f t="shared" ref="BX41:CB41" si="19">IF(SUM(BX9:BX39)=0,"",AVERAGE(BX9:BX39))</f>
        <v>229.48946723387931</v>
      </c>
      <c r="BY41" s="526">
        <f t="shared" si="19"/>
        <v>12</v>
      </c>
      <c r="BZ41" s="477" t="str">
        <f t="shared" si="19"/>
        <v/>
      </c>
      <c r="CA41" s="477">
        <f t="shared" si="19"/>
        <v>2.8459999999999996</v>
      </c>
      <c r="CB41" s="527" t="str">
        <f t="shared" si="19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81</v>
      </c>
      <c r="D42" s="180">
        <f>+MIN(D9:D39)</f>
        <v>0</v>
      </c>
      <c r="E42" s="180">
        <f t="shared" ref="E42:AE42" si="20">+MIN(E9:E39)</f>
        <v>6.85</v>
      </c>
      <c r="F42" s="180">
        <f t="shared" si="20"/>
        <v>7.21</v>
      </c>
      <c r="G42" s="180">
        <f t="shared" si="20"/>
        <v>2410</v>
      </c>
      <c r="H42" s="180">
        <f t="shared" si="20"/>
        <v>1920</v>
      </c>
      <c r="I42" s="180">
        <f t="shared" si="20"/>
        <v>140</v>
      </c>
      <c r="J42" s="180">
        <f t="shared" si="20"/>
        <v>6</v>
      </c>
      <c r="K42" s="180">
        <f t="shared" si="20"/>
        <v>94.177777777777777</v>
      </c>
      <c r="L42" s="180">
        <f t="shared" si="20"/>
        <v>242</v>
      </c>
      <c r="M42" s="180">
        <f t="shared" si="20"/>
        <v>4</v>
      </c>
      <c r="N42" s="180">
        <f t="shared" si="20"/>
        <v>97.56198347107437</v>
      </c>
      <c r="O42" s="180">
        <f t="shared" si="20"/>
        <v>507</v>
      </c>
      <c r="P42" s="180">
        <f t="shared" si="20"/>
        <v>21</v>
      </c>
      <c r="Q42" s="180">
        <f t="shared" si="20"/>
        <v>93.577981651376149</v>
      </c>
      <c r="R42" s="180">
        <f t="shared" si="20"/>
        <v>104.1</v>
      </c>
      <c r="S42" s="180">
        <f t="shared" si="20"/>
        <v>0.79999999999999982</v>
      </c>
      <c r="T42" s="180">
        <f t="shared" si="20"/>
        <v>61.8</v>
      </c>
      <c r="U42" s="180">
        <f t="shared" si="20"/>
        <v>0.5</v>
      </c>
      <c r="V42" s="180">
        <f t="shared" si="20"/>
        <v>0.3</v>
      </c>
      <c r="W42" s="180">
        <f t="shared" si="20"/>
        <v>1.2</v>
      </c>
      <c r="X42" s="180">
        <f t="shared" si="20"/>
        <v>0</v>
      </c>
      <c r="Y42" s="180">
        <f t="shared" si="20"/>
        <v>0</v>
      </c>
      <c r="Z42" s="182">
        <f t="shared" si="20"/>
        <v>107</v>
      </c>
      <c r="AA42" s="182">
        <f t="shared" si="20"/>
        <v>2.7</v>
      </c>
      <c r="AB42" s="182">
        <f t="shared" si="20"/>
        <v>97.476635514018682</v>
      </c>
      <c r="AC42" s="182">
        <f t="shared" si="20"/>
        <v>7.5</v>
      </c>
      <c r="AD42" s="182">
        <f t="shared" si="20"/>
        <v>3.17</v>
      </c>
      <c r="AE42" s="182">
        <f t="shared" si="20"/>
        <v>46.666666666666664</v>
      </c>
      <c r="AF42" s="180"/>
      <c r="AG42" s="180"/>
      <c r="AH42" s="180"/>
      <c r="AI42" s="180"/>
      <c r="AJ42" s="180"/>
      <c r="AK42" s="184"/>
      <c r="AL42" s="180">
        <f t="shared" ref="AL42:BE42" si="21">MIN(AL9:AL39)</f>
        <v>0</v>
      </c>
      <c r="AM42" s="180">
        <f t="shared" si="21"/>
        <v>0</v>
      </c>
      <c r="AN42" s="180">
        <f t="shared" si="21"/>
        <v>0</v>
      </c>
      <c r="AO42" s="180">
        <f t="shared" si="21"/>
        <v>860</v>
      </c>
      <c r="AP42" s="180">
        <f t="shared" si="21"/>
        <v>218.6046511627907</v>
      </c>
      <c r="AQ42" s="180">
        <f t="shared" si="21"/>
        <v>2180</v>
      </c>
      <c r="AR42" s="180">
        <f t="shared" si="21"/>
        <v>7133</v>
      </c>
      <c r="AS42" s="180">
        <f t="shared" si="21"/>
        <v>80.17</v>
      </c>
      <c r="AT42" s="182">
        <f t="shared" si="21"/>
        <v>1.5192307692307692</v>
      </c>
      <c r="AU42" s="320">
        <f t="shared" si="21"/>
        <v>60.751407458277001</v>
      </c>
      <c r="AV42" s="325">
        <f t="shared" si="21"/>
        <v>7.2429906542056069E-2</v>
      </c>
      <c r="AW42" s="318">
        <f t="shared" si="21"/>
        <v>0</v>
      </c>
      <c r="AX42" s="182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2.68</v>
      </c>
      <c r="BC42" s="318">
        <f t="shared" si="21"/>
        <v>0</v>
      </c>
      <c r="BD42" s="364">
        <f t="shared" si="21"/>
        <v>0</v>
      </c>
      <c r="BE42" s="350">
        <f t="shared" si="21"/>
        <v>0</v>
      </c>
      <c r="BF42" s="350">
        <f t="shared" ref="BF42:BP42" si="22">+MIN(BF9:BF39)</f>
        <v>0</v>
      </c>
      <c r="BG42" s="180">
        <f t="shared" si="22"/>
        <v>0</v>
      </c>
      <c r="BH42" s="180">
        <f t="shared" si="22"/>
        <v>0</v>
      </c>
      <c r="BI42" s="180">
        <f t="shared" si="22"/>
        <v>0</v>
      </c>
      <c r="BJ42" s="180">
        <f t="shared" si="22"/>
        <v>0</v>
      </c>
      <c r="BK42" s="180">
        <f t="shared" si="22"/>
        <v>0</v>
      </c>
      <c r="BL42" s="182">
        <f t="shared" si="22"/>
        <v>0</v>
      </c>
      <c r="BM42" s="181">
        <f t="shared" si="22"/>
        <v>0</v>
      </c>
      <c r="BN42" s="180">
        <f t="shared" si="22"/>
        <v>0</v>
      </c>
      <c r="BO42" s="180">
        <f t="shared" si="22"/>
        <v>0</v>
      </c>
      <c r="BP42" s="183">
        <f t="shared" si="22"/>
        <v>0</v>
      </c>
      <c r="BR42" s="472">
        <f>MIN(BR9:BR39)</f>
        <v>0</v>
      </c>
      <c r="BS42" s="473">
        <f>MIN(BS9:BS39)</f>
        <v>29</v>
      </c>
      <c r="BT42" s="473">
        <f>MIN(BT9:BT39)</f>
        <v>5030.7692307692314</v>
      </c>
      <c r="BU42" s="473"/>
      <c r="BV42" s="473"/>
      <c r="BW42" s="473"/>
      <c r="BX42" s="473"/>
      <c r="BY42" s="528">
        <f t="shared" ref="BY42:CB42" si="23">MIN(BY9:BY39)</f>
        <v>12</v>
      </c>
      <c r="BZ42" s="473">
        <f t="shared" si="23"/>
        <v>0</v>
      </c>
      <c r="CA42" s="473">
        <f t="shared" si="23"/>
        <v>2.68</v>
      </c>
      <c r="CB42" s="529">
        <f t="shared" si="23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206</v>
      </c>
      <c r="D43" s="185">
        <f>+MAX(D9:D39)</f>
        <v>0</v>
      </c>
      <c r="E43" s="185">
        <f t="shared" ref="E43:AE43" si="24">+MAX(E9:E39)</f>
        <v>7.1</v>
      </c>
      <c r="F43" s="185">
        <f t="shared" si="24"/>
        <v>7.44</v>
      </c>
      <c r="G43" s="185">
        <f t="shared" si="24"/>
        <v>2660</v>
      </c>
      <c r="H43" s="185">
        <f t="shared" si="24"/>
        <v>2240</v>
      </c>
      <c r="I43" s="185">
        <f t="shared" si="24"/>
        <v>863</v>
      </c>
      <c r="J43" s="185">
        <f t="shared" si="24"/>
        <v>13.1</v>
      </c>
      <c r="K43" s="185">
        <f t="shared" si="24"/>
        <v>99.003476245654682</v>
      </c>
      <c r="L43" s="185">
        <f t="shared" si="24"/>
        <v>510</v>
      </c>
      <c r="M43" s="185">
        <f t="shared" si="24"/>
        <v>8</v>
      </c>
      <c r="N43" s="185">
        <f t="shared" si="24"/>
        <v>98.709677419354833</v>
      </c>
      <c r="O43" s="185">
        <f t="shared" si="24"/>
        <v>848</v>
      </c>
      <c r="P43" s="185">
        <f t="shared" si="24"/>
        <v>39</v>
      </c>
      <c r="Q43" s="185">
        <f t="shared" si="24"/>
        <v>96.127946127946132</v>
      </c>
      <c r="R43" s="185">
        <f t="shared" si="24"/>
        <v>150.5</v>
      </c>
      <c r="S43" s="185">
        <f t="shared" si="24"/>
        <v>1.5000000000000002</v>
      </c>
      <c r="T43" s="185">
        <f t="shared" si="24"/>
        <v>62.6</v>
      </c>
      <c r="U43" s="185">
        <f t="shared" si="24"/>
        <v>0.8</v>
      </c>
      <c r="V43" s="185">
        <f t="shared" si="24"/>
        <v>3.5</v>
      </c>
      <c r="W43" s="185">
        <f t="shared" si="24"/>
        <v>2</v>
      </c>
      <c r="X43" s="185">
        <f t="shared" si="24"/>
        <v>0</v>
      </c>
      <c r="Y43" s="185">
        <f t="shared" si="24"/>
        <v>0</v>
      </c>
      <c r="Z43" s="187">
        <f t="shared" si="24"/>
        <v>154</v>
      </c>
      <c r="AA43" s="187">
        <f t="shared" si="24"/>
        <v>2.8</v>
      </c>
      <c r="AB43" s="187">
        <f t="shared" si="24"/>
        <v>98.181818181818173</v>
      </c>
      <c r="AC43" s="187">
        <f t="shared" si="24"/>
        <v>7.8</v>
      </c>
      <c r="AD43" s="187">
        <f t="shared" si="24"/>
        <v>4</v>
      </c>
      <c r="AE43" s="187">
        <f t="shared" si="24"/>
        <v>59.358974358974358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0</v>
      </c>
      <c r="AM43" s="185">
        <f t="shared" si="25"/>
        <v>0</v>
      </c>
      <c r="AN43" s="185">
        <f t="shared" si="25"/>
        <v>0</v>
      </c>
      <c r="AO43" s="185">
        <f t="shared" si="25"/>
        <v>990</v>
      </c>
      <c r="AP43" s="185">
        <f t="shared" si="25"/>
        <v>422.01834862385323</v>
      </c>
      <c r="AQ43" s="185">
        <f t="shared" si="25"/>
        <v>4300</v>
      </c>
      <c r="AR43" s="185">
        <f t="shared" si="25"/>
        <v>17500</v>
      </c>
      <c r="AS43" s="185">
        <f t="shared" si="25"/>
        <v>81.63</v>
      </c>
      <c r="AT43" s="187">
        <f t="shared" si="25"/>
        <v>3.9108910891089108</v>
      </c>
      <c r="AU43" s="321">
        <f t="shared" si="25"/>
        <v>1241.4936562860437</v>
      </c>
      <c r="AV43" s="326">
        <f t="shared" si="25"/>
        <v>0.15137614678899083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0</v>
      </c>
      <c r="BB43" s="366">
        <f t="shared" si="25"/>
        <v>2.98</v>
      </c>
      <c r="BC43" s="319">
        <f t="shared" si="25"/>
        <v>0</v>
      </c>
      <c r="BD43" s="366">
        <f t="shared" si="25"/>
        <v>0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5">
        <f>MAX(BR9:BR39)</f>
        <v>12</v>
      </c>
      <c r="BS43" s="476">
        <f>MAX(BS9:BS39)</f>
        <v>119</v>
      </c>
      <c r="BT43" s="476">
        <f>MAX(BT9:BT39)</f>
        <v>18725</v>
      </c>
      <c r="BU43" s="476"/>
      <c r="BV43" s="473"/>
      <c r="BW43" s="473"/>
      <c r="BX43" s="473"/>
      <c r="BY43" s="530">
        <f t="shared" ref="BY43:CB43" si="27">MAX(BY9:BY39)</f>
        <v>12</v>
      </c>
      <c r="BZ43" s="531">
        <f t="shared" si="27"/>
        <v>0</v>
      </c>
      <c r="CA43" s="531">
        <f t="shared" si="27"/>
        <v>2.98</v>
      </c>
      <c r="CB43" s="532">
        <f t="shared" si="27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599" t="s">
        <v>11</v>
      </c>
      <c r="B48" s="600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29" priority="5">
      <formula>IF(AND($AI9="H",$AH9="B"),1,0)</formula>
    </cfRule>
    <cfRule type="expression" dxfId="28" priority="6">
      <formula>IF($AI9="H",1,0)</formula>
    </cfRule>
  </conditionalFormatting>
  <conditionalFormatting sqref="AP9:AP39">
    <cfRule type="expression" dxfId="27" priority="3">
      <formula>IF(AND($AI9="H",$AH9="B"),1,0)</formula>
    </cfRule>
    <cfRule type="expression" dxfId="26" priority="4">
      <formula>IF($AI9="H",1,0)</formula>
    </cfRule>
  </conditionalFormatting>
  <conditionalFormatting sqref="AT9:AV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C52"/>
  <sheetViews>
    <sheetView zoomScale="55" zoomScaleNormal="55" workbookViewId="0">
      <selection activeCell="D9" sqref="D9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589" t="s">
        <v>60</v>
      </c>
      <c r="B1" s="589"/>
      <c r="C1" s="590" t="s">
        <v>247</v>
      </c>
      <c r="D1" s="590"/>
      <c r="E1" s="590"/>
      <c r="F1" s="590"/>
      <c r="G1" s="590"/>
      <c r="H1" s="590"/>
      <c r="I1" s="590"/>
      <c r="J1" s="590"/>
      <c r="K1" s="590"/>
      <c r="L1" s="590"/>
      <c r="M1" s="590"/>
      <c r="N1" s="590"/>
      <c r="O1" s="590"/>
      <c r="P1" s="590"/>
      <c r="Q1" s="590"/>
      <c r="R1" s="255"/>
      <c r="S1" s="591" t="s">
        <v>73</v>
      </c>
      <c r="T1" s="591"/>
      <c r="U1" s="591"/>
      <c r="V1" s="591"/>
      <c r="W1" s="591"/>
      <c r="X1" s="591"/>
      <c r="Y1" s="591"/>
      <c r="Z1" s="591"/>
      <c r="AA1" s="591"/>
      <c r="AB1" s="591"/>
      <c r="AC1" s="591"/>
      <c r="AD1" s="591"/>
      <c r="AE1" s="591"/>
      <c r="AF1" s="591"/>
      <c r="AG1" s="591"/>
      <c r="AH1" s="591"/>
      <c r="AI1" s="591"/>
      <c r="AJ1" s="591"/>
      <c r="AK1" s="591"/>
      <c r="AL1" s="591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591" t="s">
        <v>95</v>
      </c>
      <c r="B2" s="591"/>
      <c r="C2" s="591"/>
      <c r="D2" s="48"/>
      <c r="E2" s="592" t="s">
        <v>171</v>
      </c>
      <c r="F2" s="592"/>
      <c r="G2" s="592"/>
      <c r="H2" s="592"/>
      <c r="I2" s="592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584" t="s">
        <v>36</v>
      </c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85"/>
      <c r="AG3" s="585"/>
      <c r="AH3" s="585"/>
      <c r="AI3" s="585"/>
      <c r="AJ3" s="585"/>
      <c r="AK3" s="585"/>
      <c r="AL3" s="585"/>
      <c r="AM3" s="585"/>
      <c r="AN3" s="585"/>
      <c r="AO3" s="585"/>
      <c r="AP3" s="585"/>
      <c r="AQ3" s="585"/>
      <c r="AR3" s="585"/>
      <c r="AS3" s="585"/>
      <c r="AT3" s="123"/>
      <c r="AU3" s="123"/>
      <c r="AV3" s="123"/>
      <c r="AW3" s="123"/>
      <c r="AX3" s="123"/>
      <c r="AY3" s="123"/>
      <c r="AZ3" s="620" t="s">
        <v>37</v>
      </c>
      <c r="BA3" s="621"/>
      <c r="BB3" s="621"/>
      <c r="BC3" s="622"/>
      <c r="BD3" s="622"/>
      <c r="BE3" s="622"/>
      <c r="BF3" s="622"/>
      <c r="BG3" s="621"/>
      <c r="BH3" s="621"/>
      <c r="BI3" s="621"/>
      <c r="BJ3" s="621"/>
      <c r="BK3" s="621"/>
      <c r="BL3" s="621"/>
      <c r="BM3" s="621"/>
      <c r="BN3" s="621"/>
      <c r="BO3" s="621"/>
      <c r="BP3" s="623"/>
      <c r="BR3" s="460"/>
      <c r="BS3" s="626" t="s">
        <v>214</v>
      </c>
      <c r="BT3" s="627"/>
      <c r="BU3" s="628"/>
      <c r="BV3" s="626" t="s">
        <v>215</v>
      </c>
      <c r="BW3" s="627"/>
      <c r="BX3" s="628"/>
      <c r="BY3" s="460"/>
      <c r="BZ3" s="460"/>
      <c r="CA3" s="460"/>
      <c r="CB3" s="460"/>
    </row>
    <row r="4" spans="1:263" s="89" customFormat="1" ht="67.95" customHeight="1" thickBot="1" x14ac:dyDescent="0.45">
      <c r="A4" s="571" t="s">
        <v>38</v>
      </c>
      <c r="B4" s="572"/>
      <c r="C4" s="97" t="s">
        <v>100</v>
      </c>
      <c r="D4" s="97" t="s">
        <v>130</v>
      </c>
      <c r="E4" s="579" t="s">
        <v>129</v>
      </c>
      <c r="F4" s="581"/>
      <c r="G4" s="579" t="s">
        <v>200</v>
      </c>
      <c r="H4" s="581"/>
      <c r="I4" s="579" t="s">
        <v>39</v>
      </c>
      <c r="J4" s="580"/>
      <c r="K4" s="581"/>
      <c r="L4" s="579" t="s">
        <v>123</v>
      </c>
      <c r="M4" s="580"/>
      <c r="N4" s="581"/>
      <c r="O4" s="586" t="s">
        <v>3</v>
      </c>
      <c r="P4" s="587"/>
      <c r="Q4" s="588"/>
      <c r="R4" s="593" t="s">
        <v>10</v>
      </c>
      <c r="S4" s="594"/>
      <c r="T4" s="593" t="s">
        <v>126</v>
      </c>
      <c r="U4" s="594"/>
      <c r="V4" s="593" t="s">
        <v>124</v>
      </c>
      <c r="W4" s="594"/>
      <c r="X4" s="593" t="s">
        <v>125</v>
      </c>
      <c r="Y4" s="594"/>
      <c r="Z4" s="593" t="s">
        <v>15</v>
      </c>
      <c r="AA4" s="595"/>
      <c r="AB4" s="594"/>
      <c r="AC4" s="593" t="s">
        <v>16</v>
      </c>
      <c r="AD4" s="595"/>
      <c r="AE4" s="594"/>
      <c r="AF4" s="289" t="s">
        <v>142</v>
      </c>
      <c r="AG4" s="129" t="s">
        <v>178</v>
      </c>
      <c r="AH4" s="88" t="s">
        <v>198</v>
      </c>
      <c r="AI4" s="91" t="s">
        <v>199</v>
      </c>
      <c r="AJ4" s="596" t="s">
        <v>177</v>
      </c>
      <c r="AK4" s="607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18" t="s">
        <v>17</v>
      </c>
      <c r="AR4" s="619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14" t="s">
        <v>155</v>
      </c>
      <c r="BD4" s="615"/>
      <c r="BE4" s="616"/>
      <c r="BF4" s="617"/>
      <c r="BG4" s="637" t="s">
        <v>81</v>
      </c>
      <c r="BH4" s="637"/>
      <c r="BI4" s="637"/>
      <c r="BJ4" s="637"/>
      <c r="BK4" s="637"/>
      <c r="BL4" s="637"/>
      <c r="BM4" s="637"/>
      <c r="BN4" s="637"/>
      <c r="BO4" s="637"/>
      <c r="BP4" s="638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566" t="s">
        <v>242</v>
      </c>
      <c r="BZ4" s="567"/>
      <c r="CA4" s="567"/>
      <c r="CB4" s="568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77"/>
      <c r="F5" s="598"/>
      <c r="G5" s="577" t="s">
        <v>82</v>
      </c>
      <c r="H5" s="598"/>
      <c r="I5" s="577" t="s">
        <v>8</v>
      </c>
      <c r="J5" s="578"/>
      <c r="K5" s="286" t="s">
        <v>9</v>
      </c>
      <c r="L5" s="577" t="s">
        <v>201</v>
      </c>
      <c r="M5" s="578"/>
      <c r="N5" s="286" t="s">
        <v>9</v>
      </c>
      <c r="O5" s="577" t="s">
        <v>201</v>
      </c>
      <c r="P5" s="578"/>
      <c r="Q5" s="286" t="s">
        <v>9</v>
      </c>
      <c r="R5" s="601" t="s">
        <v>34</v>
      </c>
      <c r="S5" s="603"/>
      <c r="T5" s="601" t="s">
        <v>34</v>
      </c>
      <c r="U5" s="603"/>
      <c r="V5" s="601" t="s">
        <v>34</v>
      </c>
      <c r="W5" s="603"/>
      <c r="X5" s="601" t="s">
        <v>34</v>
      </c>
      <c r="Y5" s="603"/>
      <c r="Z5" s="601" t="s">
        <v>34</v>
      </c>
      <c r="AA5" s="602"/>
      <c r="AB5" s="286" t="s">
        <v>9</v>
      </c>
      <c r="AC5" s="601" t="s">
        <v>35</v>
      </c>
      <c r="AD5" s="602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97"/>
      <c r="AK5" s="608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04" t="s">
        <v>22</v>
      </c>
      <c r="AV5" s="612" t="s">
        <v>120</v>
      </c>
      <c r="AW5" s="302"/>
      <c r="AX5" s="302"/>
      <c r="AY5" s="302"/>
      <c r="AZ5" s="303"/>
      <c r="BA5" s="303"/>
      <c r="BB5" s="303"/>
      <c r="BC5" s="631"/>
      <c r="BD5" s="632"/>
      <c r="BE5" s="633"/>
      <c r="BF5" s="634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635" t="s">
        <v>223</v>
      </c>
      <c r="BT5" s="635" t="s">
        <v>224</v>
      </c>
      <c r="BU5" s="635"/>
      <c r="BV5" s="629"/>
      <c r="BW5" s="629" t="s">
        <v>225</v>
      </c>
      <c r="BX5" s="629" t="s">
        <v>224</v>
      </c>
      <c r="BY5" s="518" t="s">
        <v>243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395</v>
      </c>
      <c r="AU6" s="604"/>
      <c r="AV6" s="613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36"/>
      <c r="BT6" s="636"/>
      <c r="BU6" s="636"/>
      <c r="BV6" s="630"/>
      <c r="BW6" s="630"/>
      <c r="BX6" s="630"/>
      <c r="BY6" s="520" t="s">
        <v>244</v>
      </c>
      <c r="BZ6" s="520"/>
      <c r="CA6" s="520" t="s">
        <v>245</v>
      </c>
      <c r="CB6" s="520" t="s">
        <v>246</v>
      </c>
    </row>
    <row r="7" spans="1:263" s="43" customFormat="1" ht="33.75" customHeight="1" thickBot="1" x14ac:dyDescent="0.35">
      <c r="A7" s="582" t="s">
        <v>175</v>
      </c>
      <c r="B7" s="122" t="s">
        <v>83</v>
      </c>
      <c r="C7" s="155">
        <v>233</v>
      </c>
      <c r="D7" s="156"/>
      <c r="E7" s="575"/>
      <c r="F7" s="575"/>
      <c r="G7" s="238"/>
      <c r="H7" s="238"/>
      <c r="I7" s="575">
        <v>515</v>
      </c>
      <c r="J7" s="575" t="s">
        <v>255</v>
      </c>
      <c r="K7" s="575"/>
      <c r="L7" s="575">
        <v>556</v>
      </c>
      <c r="M7" s="575" t="s">
        <v>256</v>
      </c>
      <c r="N7" s="575"/>
      <c r="O7" s="575">
        <v>1200</v>
      </c>
      <c r="P7" s="575" t="s">
        <v>257</v>
      </c>
      <c r="Q7" s="575"/>
      <c r="R7" s="575"/>
      <c r="S7" s="575"/>
      <c r="T7" s="575"/>
      <c r="U7" s="575"/>
      <c r="V7" s="575"/>
      <c r="W7" s="575"/>
      <c r="X7" s="575"/>
      <c r="Y7" s="575"/>
      <c r="Z7" s="575">
        <v>84</v>
      </c>
      <c r="AA7" s="575" t="s">
        <v>258</v>
      </c>
      <c r="AB7" s="575"/>
      <c r="AC7" s="575"/>
      <c r="AD7" s="575" t="s">
        <v>259</v>
      </c>
      <c r="AE7" s="575"/>
      <c r="AF7" s="238"/>
      <c r="AG7" s="238"/>
      <c r="AH7" s="609"/>
      <c r="AI7" s="575"/>
      <c r="AJ7" s="575"/>
      <c r="AK7" s="573"/>
      <c r="AL7" s="605"/>
      <c r="AM7" s="283"/>
      <c r="AN7" s="283"/>
      <c r="AO7" s="238"/>
      <c r="AP7" s="575"/>
      <c r="AQ7" s="575"/>
      <c r="AR7" s="575"/>
      <c r="AS7" s="605"/>
      <c r="AT7" s="575"/>
      <c r="AU7" s="575"/>
      <c r="AV7" s="575"/>
      <c r="AW7" s="575"/>
      <c r="AX7" s="575"/>
      <c r="AY7" s="575"/>
      <c r="AZ7" s="575"/>
      <c r="BA7" s="575"/>
      <c r="BB7" s="575"/>
      <c r="BC7" s="575"/>
      <c r="BD7" s="575"/>
      <c r="BE7" s="575"/>
      <c r="BF7" s="575"/>
      <c r="BG7" s="610"/>
      <c r="BH7" s="283"/>
      <c r="BI7" s="283"/>
      <c r="BJ7" s="283"/>
      <c r="BK7" s="283"/>
      <c r="BL7" s="575"/>
      <c r="BM7" s="575"/>
      <c r="BN7" s="575"/>
      <c r="BO7" s="575"/>
      <c r="BP7" s="575"/>
      <c r="BR7" s="624"/>
      <c r="BS7" s="624"/>
      <c r="BT7" s="624"/>
      <c r="BU7" s="624"/>
      <c r="BV7" s="624"/>
      <c r="BW7" s="624"/>
      <c r="BX7" s="624"/>
      <c r="BY7" s="569"/>
      <c r="BZ7" s="569"/>
      <c r="CA7" s="569"/>
      <c r="CB7" s="569"/>
    </row>
    <row r="8" spans="1:263" s="43" customFormat="1" ht="33.75" customHeight="1" thickBot="1" x14ac:dyDescent="0.35">
      <c r="A8" s="583"/>
      <c r="B8" s="122" t="s">
        <v>84</v>
      </c>
      <c r="C8" s="155">
        <v>233</v>
      </c>
      <c r="D8" s="157"/>
      <c r="E8" s="576"/>
      <c r="F8" s="576"/>
      <c r="G8" s="239"/>
      <c r="H8" s="239"/>
      <c r="I8" s="576"/>
      <c r="J8" s="576"/>
      <c r="K8" s="576"/>
      <c r="L8" s="576"/>
      <c r="M8" s="576"/>
      <c r="N8" s="576"/>
      <c r="O8" s="576"/>
      <c r="P8" s="576"/>
      <c r="Q8" s="576"/>
      <c r="R8" s="576"/>
      <c r="S8" s="576"/>
      <c r="T8" s="576"/>
      <c r="U8" s="576"/>
      <c r="V8" s="576"/>
      <c r="W8" s="576"/>
      <c r="X8" s="576"/>
      <c r="Y8" s="576"/>
      <c r="Z8" s="576"/>
      <c r="AA8" s="576"/>
      <c r="AB8" s="576"/>
      <c r="AC8" s="576"/>
      <c r="AD8" s="576"/>
      <c r="AE8" s="576"/>
      <c r="AF8" s="239"/>
      <c r="AG8" s="239"/>
      <c r="AH8" s="576"/>
      <c r="AI8" s="576"/>
      <c r="AJ8" s="576"/>
      <c r="AK8" s="574"/>
      <c r="AL8" s="606"/>
      <c r="AM8" s="284"/>
      <c r="AN8" s="284"/>
      <c r="AO8" s="239"/>
      <c r="AP8" s="576"/>
      <c r="AQ8" s="576"/>
      <c r="AR8" s="576"/>
      <c r="AS8" s="606"/>
      <c r="AT8" s="576"/>
      <c r="AU8" s="576"/>
      <c r="AV8" s="576"/>
      <c r="AW8" s="576"/>
      <c r="AX8" s="576"/>
      <c r="AY8" s="576"/>
      <c r="AZ8" s="576"/>
      <c r="BA8" s="576"/>
      <c r="BB8" s="576"/>
      <c r="BC8" s="576"/>
      <c r="BD8" s="576"/>
      <c r="BE8" s="576"/>
      <c r="BF8" s="576"/>
      <c r="BG8" s="611"/>
      <c r="BH8" s="284"/>
      <c r="BI8" s="284"/>
      <c r="BJ8" s="284"/>
      <c r="BK8" s="284"/>
      <c r="BL8" s="576"/>
      <c r="BM8" s="576"/>
      <c r="BN8" s="576"/>
      <c r="BO8" s="576"/>
      <c r="BP8" s="576"/>
      <c r="BR8" s="625"/>
      <c r="BS8" s="625"/>
      <c r="BT8" s="625"/>
      <c r="BU8" s="625"/>
      <c r="BV8" s="625"/>
      <c r="BW8" s="625"/>
      <c r="BX8" s="625"/>
      <c r="BY8" s="570"/>
      <c r="BZ8" s="570"/>
      <c r="CA8" s="570"/>
      <c r="CB8" s="570"/>
    </row>
    <row r="9" spans="1:263" s="34" customFormat="1" ht="24.9" customHeight="1" x14ac:dyDescent="0.3">
      <c r="A9" s="223" t="s">
        <v>50</v>
      </c>
      <c r="B9" s="224">
        <v>1</v>
      </c>
      <c r="C9" s="158">
        <v>50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158">
        <v>960</v>
      </c>
      <c r="AP9" s="331" t="str">
        <f>+IF(AQ9&gt;0,AO9*1000/AQ9,"")</f>
        <v/>
      </c>
      <c r="AQ9" s="341"/>
      <c r="AR9" s="341"/>
      <c r="AS9" s="327"/>
      <c r="AT9" s="477">
        <f t="shared" ref="AT9:AT39" si="0">+IF(C9="","",IF(1&gt;0,1*$AT$6/(C9+BS9),""))</f>
        <v>4.4886363636363633</v>
      </c>
      <c r="AU9" s="331" t="str">
        <f>+IF(AV9="","",((AT$6*AQ9)/((BR9*AR9)+(J9*C9))))</f>
        <v/>
      </c>
      <c r="AV9" s="477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2</v>
      </c>
      <c r="BS9" s="468">
        <v>38</v>
      </c>
      <c r="BT9" s="469" t="str">
        <f t="shared" ref="BT9:BT41" si="1">IF(AQ9="","",((1+BU9)*AQ9/BU9))</f>
        <v/>
      </c>
      <c r="BU9" s="470">
        <f t="shared" ref="BU9:BU39" si="2">IF(C9="","",(BS9+BR9)/C9)</f>
        <v>0.8</v>
      </c>
      <c r="BV9" s="471"/>
      <c r="BW9" s="471"/>
      <c r="BX9" s="469" t="str">
        <f t="shared" ref="BX9:BX39" si="3">IF(AQ9="","",BW9*BV9*1000/AQ9)</f>
        <v/>
      </c>
      <c r="BY9" s="521"/>
      <c r="BZ9" s="467"/>
      <c r="CA9" s="467"/>
      <c r="CB9" s="522"/>
    </row>
    <row r="10" spans="1:263" s="34" customFormat="1" ht="24.9" customHeight="1" x14ac:dyDescent="0.3">
      <c r="A10" s="225" t="s">
        <v>51</v>
      </c>
      <c r="B10" s="226">
        <v>2</v>
      </c>
      <c r="C10" s="158">
        <v>50</v>
      </c>
      <c r="D10" s="162"/>
      <c r="E10" s="159"/>
      <c r="F10" s="159"/>
      <c r="G10" s="158"/>
      <c r="H10" s="158"/>
      <c r="I10" s="297"/>
      <c r="J10" s="297"/>
      <c r="K10" s="457" t="str">
        <f t="shared" ref="K10:K39" si="4">IF(AND(I10&lt;&gt;"",J10&lt;&gt;""),(I10-J10)/I10*100,"")</f>
        <v/>
      </c>
      <c r="L10" s="297"/>
      <c r="M10" s="297"/>
      <c r="N10" s="457" t="str">
        <f t="shared" ref="N10:N39" si="5">IF(AND(L10&lt;&gt;"",M10&lt;&gt;""),(L10-M10)/L10*100,"")</f>
        <v/>
      </c>
      <c r="O10" s="297"/>
      <c r="P10" s="297"/>
      <c r="Q10" s="457" t="str">
        <f t="shared" ref="Q10:Q39" si="6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/>
      <c r="AM10" s="245"/>
      <c r="AN10" s="245"/>
      <c r="AO10" s="158"/>
      <c r="AP10" s="331" t="str">
        <f t="shared" ref="AP10:AP39" si="9">+IF(AQ10&gt;0,AO10*1000/AQ10,"")</f>
        <v/>
      </c>
      <c r="AQ10" s="342"/>
      <c r="AR10" s="342"/>
      <c r="AS10" s="328"/>
      <c r="AT10" s="477">
        <f t="shared" si="0"/>
        <v>7.9</v>
      </c>
      <c r="AU10" s="331" t="str">
        <f t="shared" ref="AU10:AU39" si="10">+IF(AV10="","",((AT$6*AQ10)/((BR10*AR10)+(J10*C10))))</f>
        <v/>
      </c>
      <c r="AV10" s="477" t="str">
        <f t="shared" ref="AV10:AV39" si="11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/>
      <c r="BS10" s="468"/>
      <c r="BT10" s="469" t="str">
        <f t="shared" si="1"/>
        <v/>
      </c>
      <c r="BU10" s="470">
        <f t="shared" si="2"/>
        <v>0</v>
      </c>
      <c r="BV10" s="471"/>
      <c r="BW10" s="471"/>
      <c r="BX10" s="469" t="str">
        <f t="shared" si="3"/>
        <v/>
      </c>
      <c r="BY10" s="521"/>
      <c r="BZ10" s="467"/>
      <c r="CA10" s="467"/>
      <c r="CB10" s="522"/>
    </row>
    <row r="11" spans="1:263" s="34" customFormat="1" ht="24.9" customHeight="1" x14ac:dyDescent="0.3">
      <c r="A11" s="223" t="s">
        <v>52</v>
      </c>
      <c r="B11" s="226">
        <v>3</v>
      </c>
      <c r="C11" s="158">
        <v>50</v>
      </c>
      <c r="D11" s="162"/>
      <c r="E11" s="159"/>
      <c r="F11" s="159"/>
      <c r="G11" s="158"/>
      <c r="H11" s="158"/>
      <c r="I11" s="297"/>
      <c r="J11" s="297"/>
      <c r="K11" s="457" t="str">
        <f t="shared" si="4"/>
        <v/>
      </c>
      <c r="L11" s="297"/>
      <c r="M11" s="297"/>
      <c r="N11" s="457" t="str">
        <f t="shared" si="5"/>
        <v/>
      </c>
      <c r="O11" s="297"/>
      <c r="P11" s="297"/>
      <c r="Q11" s="457" t="str">
        <f t="shared" si="6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/>
      <c r="AI11" s="158"/>
      <c r="AJ11" s="158"/>
      <c r="AK11" s="305"/>
      <c r="AL11" s="339"/>
      <c r="AM11" s="245"/>
      <c r="AN11" s="245"/>
      <c r="AO11" s="158"/>
      <c r="AP11" s="331" t="str">
        <f t="shared" si="9"/>
        <v/>
      </c>
      <c r="AQ11" s="342"/>
      <c r="AR11" s="342"/>
      <c r="AS11" s="328"/>
      <c r="AT11" s="477">
        <f t="shared" si="0"/>
        <v>7.9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/>
      <c r="BS11" s="468"/>
      <c r="BT11" s="469" t="str">
        <f t="shared" si="1"/>
        <v/>
      </c>
      <c r="BU11" s="470">
        <f t="shared" si="2"/>
        <v>0</v>
      </c>
      <c r="BV11" s="471"/>
      <c r="BW11" s="471"/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5" t="s">
        <v>53</v>
      </c>
      <c r="B12" s="226">
        <v>4</v>
      </c>
      <c r="C12" s="162">
        <v>192</v>
      </c>
      <c r="D12" s="162"/>
      <c r="E12" s="159">
        <v>7.44</v>
      </c>
      <c r="F12" s="159">
        <v>7.18</v>
      </c>
      <c r="G12" s="158">
        <v>2980</v>
      </c>
      <c r="H12" s="158">
        <v>2050</v>
      </c>
      <c r="I12" s="297">
        <v>175</v>
      </c>
      <c r="J12" s="297">
        <v>13.2</v>
      </c>
      <c r="K12" s="457">
        <f t="shared" si="4"/>
        <v>92.457142857142856</v>
      </c>
      <c r="L12" s="297">
        <v>320</v>
      </c>
      <c r="M12" s="297">
        <v>8</v>
      </c>
      <c r="N12" s="457">
        <f t="shared" si="5"/>
        <v>97.5</v>
      </c>
      <c r="O12" s="297">
        <v>537</v>
      </c>
      <c r="P12" s="297">
        <v>42</v>
      </c>
      <c r="Q12" s="457">
        <f t="shared" si="6"/>
        <v>92.178770949720672</v>
      </c>
      <c r="R12" s="297">
        <v>113</v>
      </c>
      <c r="S12" s="297">
        <v>2.8</v>
      </c>
      <c r="T12" s="159">
        <v>60.5</v>
      </c>
      <c r="U12" s="159">
        <v>1.3</v>
      </c>
      <c r="V12" s="159">
        <v>1.1000000000000001</v>
      </c>
      <c r="W12" s="159">
        <v>1</v>
      </c>
      <c r="X12" s="159">
        <v>0</v>
      </c>
      <c r="Y12" s="159">
        <v>0</v>
      </c>
      <c r="Z12" s="331">
        <f t="shared" si="12"/>
        <v>114.1</v>
      </c>
      <c r="AA12" s="331">
        <f t="shared" si="12"/>
        <v>3.8</v>
      </c>
      <c r="AB12" s="330">
        <f t="shared" si="7"/>
        <v>96.66958808063103</v>
      </c>
      <c r="AC12" s="159">
        <v>7.5</v>
      </c>
      <c r="AD12" s="159">
        <v>3.7</v>
      </c>
      <c r="AE12" s="175">
        <f t="shared" si="8"/>
        <v>50.666666666666657</v>
      </c>
      <c r="AF12" s="158"/>
      <c r="AG12" s="158"/>
      <c r="AH12" s="121" t="s">
        <v>248</v>
      </c>
      <c r="AI12" s="158" t="s">
        <v>249</v>
      </c>
      <c r="AJ12" s="158" t="s">
        <v>250</v>
      </c>
      <c r="AK12" s="305" t="s">
        <v>250</v>
      </c>
      <c r="AL12" s="339"/>
      <c r="AM12" s="245"/>
      <c r="AN12" s="245"/>
      <c r="AO12" s="158">
        <v>960</v>
      </c>
      <c r="AP12" s="331">
        <f t="shared" si="9"/>
        <v>246.15384615384616</v>
      </c>
      <c r="AQ12" s="342">
        <v>3900</v>
      </c>
      <c r="AR12" s="342">
        <v>14433</v>
      </c>
      <c r="AS12" s="328">
        <v>80.349999999999994</v>
      </c>
      <c r="AT12" s="477">
        <f t="shared" si="0"/>
        <v>1.5250965250965252</v>
      </c>
      <c r="AU12" s="331">
        <f t="shared" si="10"/>
        <v>49.059884587457482</v>
      </c>
      <c r="AV12" s="477">
        <f t="shared" si="11"/>
        <v>8.2051282051282051E-2</v>
      </c>
      <c r="AW12" s="312"/>
      <c r="AX12" s="164"/>
      <c r="AY12" s="313"/>
      <c r="AZ12" s="355"/>
      <c r="BA12" s="356"/>
      <c r="BB12" s="356">
        <v>1.33</v>
      </c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v>2</v>
      </c>
      <c r="BS12" s="468">
        <v>67</v>
      </c>
      <c r="BT12" s="469">
        <f t="shared" si="1"/>
        <v>14752.173913043478</v>
      </c>
      <c r="BU12" s="470">
        <f t="shared" si="2"/>
        <v>0.359375</v>
      </c>
      <c r="BV12" s="471">
        <v>1</v>
      </c>
      <c r="BW12" s="471">
        <v>960</v>
      </c>
      <c r="BX12" s="469">
        <f t="shared" si="3"/>
        <v>246.15384615384616</v>
      </c>
      <c r="BY12" s="521"/>
      <c r="BZ12" s="467"/>
      <c r="CA12" s="467">
        <v>1.33</v>
      </c>
      <c r="CB12" s="522"/>
    </row>
    <row r="13" spans="1:263" s="34" customFormat="1" ht="24.9" customHeight="1" x14ac:dyDescent="0.3">
      <c r="A13" s="223" t="s">
        <v>47</v>
      </c>
      <c r="B13" s="226">
        <v>5</v>
      </c>
      <c r="C13" s="162">
        <v>109</v>
      </c>
      <c r="D13" s="162"/>
      <c r="E13" s="159"/>
      <c r="F13" s="159"/>
      <c r="G13" s="158"/>
      <c r="H13" s="158"/>
      <c r="I13" s="297"/>
      <c r="J13" s="297"/>
      <c r="K13" s="457" t="str">
        <f t="shared" si="4"/>
        <v/>
      </c>
      <c r="L13" s="297"/>
      <c r="M13" s="297"/>
      <c r="N13" s="457" t="str">
        <f t="shared" si="5"/>
        <v/>
      </c>
      <c r="O13" s="297"/>
      <c r="P13" s="297"/>
      <c r="Q13" s="457" t="str">
        <f t="shared" si="6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/>
      <c r="AI13" s="158"/>
      <c r="AJ13" s="158"/>
      <c r="AK13" s="305"/>
      <c r="AL13" s="339"/>
      <c r="AM13" s="245"/>
      <c r="AN13" s="245"/>
      <c r="AO13" s="158">
        <v>970</v>
      </c>
      <c r="AP13" s="331" t="str">
        <f t="shared" si="9"/>
        <v/>
      </c>
      <c r="AQ13" s="342"/>
      <c r="AR13" s="342"/>
      <c r="AS13" s="328"/>
      <c r="AT13" s="477">
        <f t="shared" si="0"/>
        <v>3.0152671755725189</v>
      </c>
      <c r="AU13" s="331" t="str">
        <f t="shared" si="10"/>
        <v/>
      </c>
      <c r="AV13" s="477" t="str">
        <f t="shared" si="11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v>2</v>
      </c>
      <c r="BS13" s="468">
        <v>22</v>
      </c>
      <c r="BT13" s="469" t="str">
        <f t="shared" si="1"/>
        <v/>
      </c>
      <c r="BU13" s="470">
        <f t="shared" si="2"/>
        <v>0.22018348623853212</v>
      </c>
      <c r="BV13" s="471"/>
      <c r="BW13" s="471"/>
      <c r="BX13" s="469" t="str">
        <f t="shared" si="3"/>
        <v/>
      </c>
      <c r="BY13" s="521"/>
      <c r="BZ13" s="467"/>
      <c r="CA13" s="467"/>
      <c r="CB13" s="522"/>
    </row>
    <row r="14" spans="1:263" s="34" customFormat="1" ht="24.9" customHeight="1" x14ac:dyDescent="0.3">
      <c r="A14" s="225" t="s">
        <v>48</v>
      </c>
      <c r="B14" s="226">
        <v>6</v>
      </c>
      <c r="C14" s="162">
        <v>155</v>
      </c>
      <c r="D14" s="162"/>
      <c r="E14" s="159"/>
      <c r="F14" s="159"/>
      <c r="G14" s="158"/>
      <c r="H14" s="158"/>
      <c r="I14" s="297"/>
      <c r="J14" s="297"/>
      <c r="K14" s="457" t="str">
        <f t="shared" si="4"/>
        <v/>
      </c>
      <c r="L14" s="297"/>
      <c r="M14" s="297"/>
      <c r="N14" s="457" t="str">
        <f t="shared" si="5"/>
        <v/>
      </c>
      <c r="O14" s="297"/>
      <c r="P14" s="297"/>
      <c r="Q14" s="457" t="str">
        <f t="shared" si="6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59"/>
      <c r="AD14" s="159"/>
      <c r="AE14" s="175" t="str">
        <f t="shared" si="8"/>
        <v/>
      </c>
      <c r="AF14" s="158"/>
      <c r="AG14" s="158"/>
      <c r="AH14" s="121"/>
      <c r="AI14" s="158"/>
      <c r="AJ14" s="158"/>
      <c r="AK14" s="305"/>
      <c r="AL14" s="339"/>
      <c r="AM14" s="245"/>
      <c r="AN14" s="245"/>
      <c r="AO14" s="158">
        <v>970</v>
      </c>
      <c r="AP14" s="331" t="str">
        <f t="shared" si="9"/>
        <v/>
      </c>
      <c r="AQ14" s="342"/>
      <c r="AR14" s="342"/>
      <c r="AS14" s="328"/>
      <c r="AT14" s="477">
        <f t="shared" si="0"/>
        <v>1.9458128078817734</v>
      </c>
      <c r="AU14" s="331" t="str">
        <f t="shared" si="10"/>
        <v/>
      </c>
      <c r="AV14" s="477" t="str">
        <f t="shared" si="11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v>1</v>
      </c>
      <c r="BS14" s="468">
        <v>48</v>
      </c>
      <c r="BT14" s="469" t="str">
        <f t="shared" si="1"/>
        <v/>
      </c>
      <c r="BU14" s="470">
        <f t="shared" si="2"/>
        <v>0.31612903225806449</v>
      </c>
      <c r="BV14" s="471"/>
      <c r="BW14" s="471"/>
      <c r="BX14" s="469" t="str">
        <f t="shared" si="3"/>
        <v/>
      </c>
      <c r="BY14" s="521"/>
      <c r="BZ14" s="467"/>
      <c r="CA14" s="467"/>
      <c r="CB14" s="522"/>
    </row>
    <row r="15" spans="1:263" s="34" customFormat="1" ht="24.9" customHeight="1" x14ac:dyDescent="0.3">
      <c r="A15" s="225" t="s">
        <v>49</v>
      </c>
      <c r="B15" s="226">
        <v>7</v>
      </c>
      <c r="C15" s="162">
        <v>104</v>
      </c>
      <c r="D15" s="162"/>
      <c r="E15" s="159">
        <v>7.58</v>
      </c>
      <c r="F15" s="159">
        <v>7.05</v>
      </c>
      <c r="G15" s="158">
        <v>3210</v>
      </c>
      <c r="H15" s="158">
        <v>2100</v>
      </c>
      <c r="I15" s="297">
        <v>227</v>
      </c>
      <c r="J15" s="297">
        <v>11</v>
      </c>
      <c r="K15" s="457">
        <f t="shared" si="4"/>
        <v>95.154185022026425</v>
      </c>
      <c r="L15" s="297"/>
      <c r="M15" s="297"/>
      <c r="N15" s="457" t="str">
        <f t="shared" si="5"/>
        <v/>
      </c>
      <c r="O15" s="297">
        <v>593</v>
      </c>
      <c r="P15" s="297">
        <v>48</v>
      </c>
      <c r="Q15" s="457">
        <f t="shared" si="6"/>
        <v>91.905564924114671</v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59"/>
      <c r="AD15" s="159"/>
      <c r="AE15" s="175" t="str">
        <f t="shared" si="8"/>
        <v/>
      </c>
      <c r="AF15" s="158"/>
      <c r="AG15" s="158"/>
      <c r="AH15" s="121" t="s">
        <v>248</v>
      </c>
      <c r="AI15" s="158" t="s">
        <v>249</v>
      </c>
      <c r="AJ15" s="158" t="s">
        <v>250</v>
      </c>
      <c r="AK15" s="305" t="s">
        <v>250</v>
      </c>
      <c r="AL15" s="339"/>
      <c r="AM15" s="245"/>
      <c r="AN15" s="245"/>
      <c r="AO15" s="158">
        <v>970</v>
      </c>
      <c r="AP15" s="331" t="str">
        <f t="shared" si="9"/>
        <v/>
      </c>
      <c r="AQ15" s="342"/>
      <c r="AR15" s="342"/>
      <c r="AS15" s="328"/>
      <c r="AT15" s="477">
        <f t="shared" si="0"/>
        <v>2.8832116788321169</v>
      </c>
      <c r="AU15" s="331" t="str">
        <f t="shared" si="10"/>
        <v/>
      </c>
      <c r="AV15" s="477" t="str">
        <f t="shared" si="11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2</v>
      </c>
      <c r="BS15" s="468">
        <v>33</v>
      </c>
      <c r="BT15" s="469" t="str">
        <f t="shared" si="1"/>
        <v/>
      </c>
      <c r="BU15" s="470">
        <f t="shared" si="2"/>
        <v>0.33653846153846156</v>
      </c>
      <c r="BV15" s="471">
        <v>1</v>
      </c>
      <c r="BW15" s="471">
        <v>970</v>
      </c>
      <c r="BX15" s="469" t="str">
        <f t="shared" si="3"/>
        <v/>
      </c>
      <c r="BY15" s="521"/>
      <c r="BZ15" s="467"/>
      <c r="CA15" s="467"/>
      <c r="CB15" s="522"/>
    </row>
    <row r="16" spans="1:263" s="34" customFormat="1" ht="24.9" customHeight="1" x14ac:dyDescent="0.3">
      <c r="A16" s="225" t="s">
        <v>50</v>
      </c>
      <c r="B16" s="226">
        <v>8</v>
      </c>
      <c r="C16" s="162">
        <v>140</v>
      </c>
      <c r="D16" s="162"/>
      <c r="E16" s="159"/>
      <c r="F16" s="159"/>
      <c r="G16" s="158"/>
      <c r="H16" s="158"/>
      <c r="I16" s="297"/>
      <c r="J16" s="297"/>
      <c r="K16" s="457" t="str">
        <f t="shared" si="4"/>
        <v/>
      </c>
      <c r="L16" s="297"/>
      <c r="M16" s="297"/>
      <c r="N16" s="457" t="str">
        <f t="shared" si="5"/>
        <v/>
      </c>
      <c r="O16" s="297"/>
      <c r="P16" s="297"/>
      <c r="Q16" s="457" t="str">
        <f t="shared" si="6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/>
      <c r="AI16" s="158"/>
      <c r="AJ16" s="158"/>
      <c r="AK16" s="305"/>
      <c r="AL16" s="339"/>
      <c r="AM16" s="245"/>
      <c r="AN16" s="245"/>
      <c r="AO16" s="158">
        <v>970</v>
      </c>
      <c r="AP16" s="331" t="str">
        <f t="shared" si="9"/>
        <v/>
      </c>
      <c r="AQ16" s="342"/>
      <c r="AR16" s="342"/>
      <c r="AS16" s="328"/>
      <c r="AT16" s="477">
        <f t="shared" si="0"/>
        <v>1.3122923588039868</v>
      </c>
      <c r="AU16" s="331" t="str">
        <f t="shared" si="10"/>
        <v/>
      </c>
      <c r="AV16" s="477" t="str">
        <f t="shared" si="11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v>5</v>
      </c>
      <c r="BS16" s="468">
        <v>161</v>
      </c>
      <c r="BT16" s="469" t="str">
        <f t="shared" si="1"/>
        <v/>
      </c>
      <c r="BU16" s="470">
        <f t="shared" si="2"/>
        <v>1.1857142857142857</v>
      </c>
      <c r="BV16" s="471"/>
      <c r="BW16" s="471"/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51</v>
      </c>
      <c r="B17" s="226">
        <v>9</v>
      </c>
      <c r="C17" s="162">
        <v>140</v>
      </c>
      <c r="D17" s="162"/>
      <c r="E17" s="159"/>
      <c r="F17" s="159"/>
      <c r="G17" s="158"/>
      <c r="H17" s="158"/>
      <c r="I17" s="297"/>
      <c r="J17" s="297"/>
      <c r="K17" s="457" t="str">
        <f t="shared" si="4"/>
        <v/>
      </c>
      <c r="L17" s="297"/>
      <c r="M17" s="297"/>
      <c r="N17" s="457" t="str">
        <f t="shared" si="5"/>
        <v/>
      </c>
      <c r="O17" s="297"/>
      <c r="P17" s="297"/>
      <c r="Q17" s="457" t="str">
        <f t="shared" si="6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59"/>
      <c r="AD17" s="159"/>
      <c r="AE17" s="175" t="str">
        <f t="shared" si="8"/>
        <v/>
      </c>
      <c r="AF17" s="158"/>
      <c r="AG17" s="158"/>
      <c r="AH17" s="121"/>
      <c r="AI17" s="158"/>
      <c r="AJ17" s="158"/>
      <c r="AK17" s="305"/>
      <c r="AL17" s="339"/>
      <c r="AM17" s="245"/>
      <c r="AN17" s="245"/>
      <c r="AO17" s="158"/>
      <c r="AP17" s="331" t="str">
        <f t="shared" si="9"/>
        <v/>
      </c>
      <c r="AQ17" s="342"/>
      <c r="AR17" s="342"/>
      <c r="AS17" s="328"/>
      <c r="AT17" s="477">
        <f t="shared" si="0"/>
        <v>2.8214285714285716</v>
      </c>
      <c r="AU17" s="331" t="str">
        <f t="shared" si="10"/>
        <v/>
      </c>
      <c r="AV17" s="477" t="str">
        <f t="shared" si="11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/>
      <c r="BS17" s="468"/>
      <c r="BT17" s="469" t="str">
        <f t="shared" si="1"/>
        <v/>
      </c>
      <c r="BU17" s="470">
        <f t="shared" si="2"/>
        <v>0</v>
      </c>
      <c r="BV17" s="471"/>
      <c r="BW17" s="471"/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52</v>
      </c>
      <c r="B18" s="226">
        <v>10</v>
      </c>
      <c r="C18" s="162">
        <v>140</v>
      </c>
      <c r="D18" s="162"/>
      <c r="E18" s="159"/>
      <c r="F18" s="159"/>
      <c r="G18" s="158"/>
      <c r="H18" s="158"/>
      <c r="I18" s="297"/>
      <c r="J18" s="297"/>
      <c r="K18" s="457" t="str">
        <f t="shared" si="4"/>
        <v/>
      </c>
      <c r="L18" s="297"/>
      <c r="M18" s="297"/>
      <c r="N18" s="457" t="str">
        <f t="shared" si="5"/>
        <v/>
      </c>
      <c r="O18" s="297"/>
      <c r="P18" s="297"/>
      <c r="Q18" s="457" t="str">
        <f t="shared" si="6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59"/>
      <c r="AD18" s="159"/>
      <c r="AE18" s="175" t="str">
        <f t="shared" si="8"/>
        <v/>
      </c>
      <c r="AF18" s="158"/>
      <c r="AG18" s="158"/>
      <c r="AH18" s="121"/>
      <c r="AI18" s="158"/>
      <c r="AJ18" s="158"/>
      <c r="AK18" s="305"/>
      <c r="AL18" s="339"/>
      <c r="AM18" s="245"/>
      <c r="AN18" s="245"/>
      <c r="AO18" s="158"/>
      <c r="AP18" s="331" t="str">
        <f t="shared" si="9"/>
        <v/>
      </c>
      <c r="AQ18" s="342"/>
      <c r="AR18" s="342"/>
      <c r="AS18" s="328"/>
      <c r="AT18" s="477">
        <f t="shared" si="0"/>
        <v>2.8214285714285716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/>
      <c r="BS18" s="468"/>
      <c r="BT18" s="469" t="str">
        <f t="shared" si="1"/>
        <v/>
      </c>
      <c r="BU18" s="470">
        <f t="shared" si="2"/>
        <v>0</v>
      </c>
      <c r="BV18" s="471"/>
      <c r="BW18" s="471"/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53</v>
      </c>
      <c r="B19" s="226">
        <v>11</v>
      </c>
      <c r="C19" s="162">
        <v>139</v>
      </c>
      <c r="D19" s="162"/>
      <c r="E19" s="159">
        <v>7.62</v>
      </c>
      <c r="F19" s="159">
        <v>7.07</v>
      </c>
      <c r="G19" s="158">
        <v>2970</v>
      </c>
      <c r="H19" s="158">
        <v>1950</v>
      </c>
      <c r="I19" s="297">
        <v>235</v>
      </c>
      <c r="J19" s="297">
        <v>15</v>
      </c>
      <c r="K19" s="457">
        <f t="shared" si="4"/>
        <v>93.61702127659575</v>
      </c>
      <c r="L19" s="297">
        <v>300</v>
      </c>
      <c r="M19" s="297">
        <v>9</v>
      </c>
      <c r="N19" s="457">
        <f t="shared" si="5"/>
        <v>97</v>
      </c>
      <c r="O19" s="297">
        <v>505</v>
      </c>
      <c r="P19" s="297">
        <v>45</v>
      </c>
      <c r="Q19" s="457">
        <f t="shared" si="6"/>
        <v>91.089108910891099</v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59"/>
      <c r="AD19" s="159"/>
      <c r="AE19" s="175" t="str">
        <f t="shared" si="8"/>
        <v/>
      </c>
      <c r="AF19" s="158"/>
      <c r="AG19" s="158"/>
      <c r="AH19" s="121" t="s">
        <v>248</v>
      </c>
      <c r="AI19" s="158" t="s">
        <v>249</v>
      </c>
      <c r="AJ19" s="158" t="s">
        <v>250</v>
      </c>
      <c r="AK19" s="305" t="s">
        <v>250</v>
      </c>
      <c r="AL19" s="339"/>
      <c r="AM19" s="245"/>
      <c r="AN19" s="245"/>
      <c r="AO19" s="158">
        <v>990</v>
      </c>
      <c r="AP19" s="331">
        <f t="shared" si="9"/>
        <v>259.16230366492147</v>
      </c>
      <c r="AQ19" s="342">
        <v>3820</v>
      </c>
      <c r="AR19" s="342">
        <v>13100</v>
      </c>
      <c r="AS19" s="328">
        <v>80.83</v>
      </c>
      <c r="AT19" s="477">
        <f t="shared" si="0"/>
        <v>2.8417266187050361</v>
      </c>
      <c r="AU19" s="331">
        <f t="shared" si="10"/>
        <v>723.69304556354916</v>
      </c>
      <c r="AV19" s="477">
        <f t="shared" si="11"/>
        <v>7.8534031413612565E-2</v>
      </c>
      <c r="AW19" s="312"/>
      <c r="AX19" s="164"/>
      <c r="AY19" s="313"/>
      <c r="AZ19" s="355"/>
      <c r="BA19" s="356"/>
      <c r="BB19" s="356">
        <v>1.29</v>
      </c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/>
      <c r="BS19" s="468"/>
      <c r="BT19" s="469" t="e">
        <f t="shared" si="1"/>
        <v>#DIV/0!</v>
      </c>
      <c r="BU19" s="470">
        <f t="shared" si="2"/>
        <v>0</v>
      </c>
      <c r="BV19" s="471"/>
      <c r="BW19" s="471"/>
      <c r="BX19" s="469">
        <f t="shared" si="3"/>
        <v>0</v>
      </c>
      <c r="BY19" s="521"/>
      <c r="BZ19" s="467"/>
      <c r="CA19" s="467">
        <v>1.29</v>
      </c>
      <c r="CB19" s="522"/>
    </row>
    <row r="20" spans="1:80" s="34" customFormat="1" ht="24.9" customHeight="1" x14ac:dyDescent="0.3">
      <c r="A20" s="225" t="s">
        <v>47</v>
      </c>
      <c r="B20" s="226">
        <v>12</v>
      </c>
      <c r="C20" s="162">
        <v>135</v>
      </c>
      <c r="D20" s="162"/>
      <c r="E20" s="159"/>
      <c r="F20" s="159"/>
      <c r="G20" s="158"/>
      <c r="H20" s="158"/>
      <c r="I20" s="297"/>
      <c r="J20" s="297"/>
      <c r="K20" s="457" t="str">
        <f t="shared" si="4"/>
        <v/>
      </c>
      <c r="L20" s="297"/>
      <c r="M20" s="297"/>
      <c r="N20" s="457" t="str">
        <f t="shared" si="5"/>
        <v/>
      </c>
      <c r="O20" s="297"/>
      <c r="P20" s="297"/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59"/>
      <c r="AD20" s="159"/>
      <c r="AE20" s="175" t="str">
        <f t="shared" si="8"/>
        <v/>
      </c>
      <c r="AF20" s="158"/>
      <c r="AG20" s="158"/>
      <c r="AH20" s="121"/>
      <c r="AI20" s="158"/>
      <c r="AJ20" s="158"/>
      <c r="AK20" s="305"/>
      <c r="AL20" s="339">
        <v>27.1</v>
      </c>
      <c r="AM20" s="245"/>
      <c r="AN20" s="245"/>
      <c r="AO20" s="158">
        <v>990</v>
      </c>
      <c r="AP20" s="331" t="str">
        <f t="shared" si="9"/>
        <v/>
      </c>
      <c r="AQ20" s="342"/>
      <c r="AR20" s="342"/>
      <c r="AS20" s="328"/>
      <c r="AT20" s="477">
        <f t="shared" si="0"/>
        <v>2.2701149425287355</v>
      </c>
      <c r="AU20" s="331" t="str">
        <f t="shared" si="10"/>
        <v/>
      </c>
      <c r="AV20" s="477" t="str">
        <f t="shared" si="11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>
        <v>3</v>
      </c>
      <c r="BS20" s="468">
        <v>39</v>
      </c>
      <c r="BT20" s="469" t="str">
        <f t="shared" si="1"/>
        <v/>
      </c>
      <c r="BU20" s="470">
        <f t="shared" si="2"/>
        <v>0.31111111111111112</v>
      </c>
      <c r="BV20" s="471">
        <v>2</v>
      </c>
      <c r="BW20" s="471">
        <v>540</v>
      </c>
      <c r="BX20" s="469" t="str">
        <f t="shared" si="3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48</v>
      </c>
      <c r="B21" s="226">
        <v>13</v>
      </c>
      <c r="C21" s="162">
        <v>125</v>
      </c>
      <c r="D21" s="162"/>
      <c r="E21" s="159">
        <v>7.5</v>
      </c>
      <c r="F21" s="159">
        <v>7.1</v>
      </c>
      <c r="G21" s="158">
        <v>3130</v>
      </c>
      <c r="H21" s="158">
        <v>2040</v>
      </c>
      <c r="I21" s="297">
        <v>250</v>
      </c>
      <c r="J21" s="297">
        <v>17</v>
      </c>
      <c r="K21" s="457">
        <f t="shared" si="4"/>
        <v>93.2</v>
      </c>
      <c r="L21" s="297">
        <v>352</v>
      </c>
      <c r="M21" s="297">
        <v>9.3000000000000007</v>
      </c>
      <c r="N21" s="457">
        <f t="shared" si="5"/>
        <v>97.357954545454533</v>
      </c>
      <c r="O21" s="297">
        <v>681</v>
      </c>
      <c r="P21" s="297">
        <v>31</v>
      </c>
      <c r="Q21" s="457">
        <f t="shared" si="6"/>
        <v>95.447870778267259</v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59"/>
      <c r="AD21" s="159"/>
      <c r="AE21" s="175" t="str">
        <f t="shared" si="8"/>
        <v/>
      </c>
      <c r="AF21" s="158"/>
      <c r="AG21" s="158"/>
      <c r="AH21" s="121" t="s">
        <v>248</v>
      </c>
      <c r="AI21" s="158" t="s">
        <v>251</v>
      </c>
      <c r="AJ21" s="158" t="s">
        <v>250</v>
      </c>
      <c r="AK21" s="305" t="s">
        <v>250</v>
      </c>
      <c r="AL21" s="339">
        <v>27.1</v>
      </c>
      <c r="AM21" s="245"/>
      <c r="AN21" s="245"/>
      <c r="AO21" s="158">
        <v>990</v>
      </c>
      <c r="AP21" s="331" t="str">
        <f t="shared" si="9"/>
        <v/>
      </c>
      <c r="AQ21" s="342"/>
      <c r="AR21" s="342"/>
      <c r="AS21" s="328"/>
      <c r="AT21" s="477">
        <f t="shared" si="0"/>
        <v>2.4085365853658538</v>
      </c>
      <c r="AU21" s="331" t="str">
        <f t="shared" si="10"/>
        <v/>
      </c>
      <c r="AV21" s="477" t="str">
        <f t="shared" si="11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3</v>
      </c>
      <c r="BS21" s="468">
        <v>39</v>
      </c>
      <c r="BT21" s="469" t="str">
        <f t="shared" si="1"/>
        <v/>
      </c>
      <c r="BU21" s="470">
        <f t="shared" si="2"/>
        <v>0.33600000000000002</v>
      </c>
      <c r="BV21" s="471">
        <v>2</v>
      </c>
      <c r="BW21" s="471">
        <v>650</v>
      </c>
      <c r="BX21" s="469" t="str">
        <f t="shared" si="3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49</v>
      </c>
      <c r="B22" s="226">
        <v>14</v>
      </c>
      <c r="C22" s="162">
        <v>135</v>
      </c>
      <c r="D22" s="162"/>
      <c r="E22" s="159">
        <v>7.63</v>
      </c>
      <c r="F22" s="159">
        <v>7.16</v>
      </c>
      <c r="G22" s="158">
        <v>3070</v>
      </c>
      <c r="H22" s="158">
        <v>2010</v>
      </c>
      <c r="I22" s="297">
        <v>216</v>
      </c>
      <c r="J22" s="297">
        <v>14</v>
      </c>
      <c r="K22" s="457">
        <f t="shared" si="4"/>
        <v>93.518518518518519</v>
      </c>
      <c r="L22" s="297"/>
      <c r="M22" s="297"/>
      <c r="N22" s="457" t="str">
        <f t="shared" si="5"/>
        <v/>
      </c>
      <c r="O22" s="297">
        <v>609</v>
      </c>
      <c r="P22" s="297">
        <v>28</v>
      </c>
      <c r="Q22" s="457">
        <f t="shared" si="6"/>
        <v>95.402298850574709</v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59"/>
      <c r="AD22" s="159"/>
      <c r="AE22" s="175" t="str">
        <f t="shared" si="8"/>
        <v/>
      </c>
      <c r="AF22" s="158"/>
      <c r="AG22" s="158"/>
      <c r="AH22" s="121" t="s">
        <v>248</v>
      </c>
      <c r="AI22" s="158" t="s">
        <v>249</v>
      </c>
      <c r="AJ22" s="158" t="s">
        <v>250</v>
      </c>
      <c r="AK22" s="305" t="s">
        <v>250</v>
      </c>
      <c r="AL22" s="339">
        <v>27</v>
      </c>
      <c r="AM22" s="245"/>
      <c r="AN22" s="245"/>
      <c r="AO22" s="158">
        <v>990</v>
      </c>
      <c r="AP22" s="331" t="str">
        <f t="shared" si="9"/>
        <v/>
      </c>
      <c r="AQ22" s="342"/>
      <c r="AR22" s="342"/>
      <c r="AS22" s="328"/>
      <c r="AT22" s="477">
        <f t="shared" si="0"/>
        <v>2.3372781065088759</v>
      </c>
      <c r="AU22" s="331" t="str">
        <f t="shared" si="10"/>
        <v/>
      </c>
      <c r="AV22" s="477" t="str">
        <f t="shared" si="11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2</v>
      </c>
      <c r="BS22" s="468">
        <v>34</v>
      </c>
      <c r="BT22" s="469" t="str">
        <f t="shared" si="1"/>
        <v/>
      </c>
      <c r="BU22" s="470">
        <f t="shared" si="2"/>
        <v>0.26666666666666666</v>
      </c>
      <c r="BV22" s="471">
        <v>2</v>
      </c>
      <c r="BW22" s="471">
        <v>620</v>
      </c>
      <c r="BX22" s="469" t="str">
        <f t="shared" si="3"/>
        <v/>
      </c>
      <c r="BY22" s="521"/>
      <c r="BZ22" s="467"/>
      <c r="CA22" s="467"/>
      <c r="CB22" s="522"/>
    </row>
    <row r="23" spans="1:80" s="34" customFormat="1" ht="24.9" customHeight="1" x14ac:dyDescent="0.3">
      <c r="A23" s="225" t="s">
        <v>50</v>
      </c>
      <c r="B23" s="226">
        <v>15</v>
      </c>
      <c r="C23" s="162">
        <v>185</v>
      </c>
      <c r="D23" s="162"/>
      <c r="E23" s="159"/>
      <c r="F23" s="159"/>
      <c r="G23" s="158"/>
      <c r="H23" s="158"/>
      <c r="I23" s="297"/>
      <c r="J23" s="297"/>
      <c r="K23" s="457" t="str">
        <f t="shared" si="4"/>
        <v/>
      </c>
      <c r="L23" s="297"/>
      <c r="M23" s="297"/>
      <c r="N23" s="457" t="str">
        <f t="shared" si="5"/>
        <v/>
      </c>
      <c r="O23" s="297"/>
      <c r="P23" s="297"/>
      <c r="Q23" s="457" t="str">
        <f t="shared" si="6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/>
      <c r="AI23" s="158"/>
      <c r="AJ23" s="158"/>
      <c r="AK23" s="305"/>
      <c r="AL23" s="339">
        <v>27</v>
      </c>
      <c r="AM23" s="245"/>
      <c r="AN23" s="245"/>
      <c r="AO23" s="158">
        <v>990</v>
      </c>
      <c r="AP23" s="331" t="str">
        <f t="shared" si="9"/>
        <v/>
      </c>
      <c r="AQ23" s="342"/>
      <c r="AR23" s="342"/>
      <c r="AS23" s="328"/>
      <c r="AT23" s="477">
        <f t="shared" si="0"/>
        <v>1.2579617834394905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>
        <v>10</v>
      </c>
      <c r="BS23" s="468">
        <v>129</v>
      </c>
      <c r="BT23" s="469" t="str">
        <f t="shared" si="1"/>
        <v/>
      </c>
      <c r="BU23" s="470">
        <f t="shared" si="2"/>
        <v>0.75135135135135134</v>
      </c>
      <c r="BV23" s="471">
        <v>2</v>
      </c>
      <c r="BW23" s="471">
        <v>680</v>
      </c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51</v>
      </c>
      <c r="B24" s="226">
        <v>16</v>
      </c>
      <c r="C24" s="162">
        <v>185</v>
      </c>
      <c r="D24" s="162"/>
      <c r="E24" s="159"/>
      <c r="F24" s="159"/>
      <c r="G24" s="158"/>
      <c r="H24" s="158"/>
      <c r="I24" s="297"/>
      <c r="J24" s="297"/>
      <c r="K24" s="457" t="str">
        <f t="shared" si="4"/>
        <v/>
      </c>
      <c r="L24" s="297"/>
      <c r="M24" s="297"/>
      <c r="N24" s="457" t="str">
        <f t="shared" si="5"/>
        <v/>
      </c>
      <c r="O24" s="297"/>
      <c r="P24" s="297"/>
      <c r="Q24" s="457" t="str">
        <f t="shared" si="6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/>
      <c r="AI24" s="158"/>
      <c r="AJ24" s="158"/>
      <c r="AK24" s="305"/>
      <c r="AL24" s="339"/>
      <c r="AM24" s="245"/>
      <c r="AN24" s="245"/>
      <c r="AO24" s="158"/>
      <c r="AP24" s="331" t="str">
        <f t="shared" si="9"/>
        <v/>
      </c>
      <c r="AQ24" s="342"/>
      <c r="AR24" s="342"/>
      <c r="AS24" s="328"/>
      <c r="AT24" s="477">
        <f t="shared" si="0"/>
        <v>2.1351351351351351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/>
      <c r="BS24" s="468"/>
      <c r="BT24" s="469" t="str">
        <f t="shared" si="1"/>
        <v/>
      </c>
      <c r="BU24" s="470">
        <f t="shared" si="2"/>
        <v>0</v>
      </c>
      <c r="BV24" s="471"/>
      <c r="BW24" s="471"/>
      <c r="BX24" s="469" t="str">
        <f t="shared" si="3"/>
        <v/>
      </c>
      <c r="BY24" s="521"/>
      <c r="BZ24" s="467"/>
      <c r="CA24" s="467"/>
      <c r="CB24" s="522"/>
    </row>
    <row r="25" spans="1:80" s="34" customFormat="1" ht="24.9" customHeight="1" x14ac:dyDescent="0.3">
      <c r="A25" s="225" t="s">
        <v>52</v>
      </c>
      <c r="B25" s="226">
        <v>17</v>
      </c>
      <c r="C25" s="162">
        <v>185</v>
      </c>
      <c r="D25" s="162"/>
      <c r="E25" s="159"/>
      <c r="F25" s="159"/>
      <c r="G25" s="158"/>
      <c r="H25" s="158"/>
      <c r="I25" s="297"/>
      <c r="J25" s="297"/>
      <c r="K25" s="457" t="str">
        <f t="shared" si="4"/>
        <v/>
      </c>
      <c r="L25" s="297"/>
      <c r="M25" s="297"/>
      <c r="N25" s="457" t="str">
        <f t="shared" si="5"/>
        <v/>
      </c>
      <c r="O25" s="297"/>
      <c r="P25" s="297"/>
      <c r="Q25" s="457" t="str">
        <f t="shared" si="6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59"/>
      <c r="AD25" s="159"/>
      <c r="AE25" s="175" t="str">
        <f t="shared" si="8"/>
        <v/>
      </c>
      <c r="AF25" s="158"/>
      <c r="AG25" s="158"/>
      <c r="AH25" s="121"/>
      <c r="AI25" s="158"/>
      <c r="AJ25" s="158"/>
      <c r="AK25" s="305"/>
      <c r="AL25" s="339"/>
      <c r="AM25" s="245"/>
      <c r="AN25" s="245"/>
      <c r="AO25" s="158"/>
      <c r="AP25" s="331" t="str">
        <f t="shared" si="9"/>
        <v/>
      </c>
      <c r="AQ25" s="342"/>
      <c r="AR25" s="342"/>
      <c r="AS25" s="328"/>
      <c r="AT25" s="477">
        <f t="shared" si="0"/>
        <v>2.1351351351351351</v>
      </c>
      <c r="AU25" s="331" t="str">
        <f t="shared" si="10"/>
        <v/>
      </c>
      <c r="AV25" s="477" t="str">
        <f t="shared" si="11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/>
      <c r="BS25" s="468"/>
      <c r="BT25" s="469" t="str">
        <f t="shared" si="1"/>
        <v/>
      </c>
      <c r="BU25" s="470">
        <f t="shared" si="2"/>
        <v>0</v>
      </c>
      <c r="BV25" s="471"/>
      <c r="BW25" s="471"/>
      <c r="BX25" s="469" t="str">
        <f t="shared" si="3"/>
        <v/>
      </c>
      <c r="BY25" s="521"/>
      <c r="BZ25" s="467"/>
      <c r="CA25" s="467"/>
      <c r="CB25" s="522"/>
    </row>
    <row r="26" spans="1:80" s="34" customFormat="1" ht="24.9" customHeight="1" x14ac:dyDescent="0.3">
      <c r="A26" s="225" t="s">
        <v>53</v>
      </c>
      <c r="B26" s="226">
        <v>18</v>
      </c>
      <c r="C26" s="162">
        <v>128</v>
      </c>
      <c r="D26" s="162"/>
      <c r="E26" s="159">
        <v>7.54</v>
      </c>
      <c r="F26" s="159">
        <v>7.04</v>
      </c>
      <c r="G26" s="158">
        <v>2820</v>
      </c>
      <c r="H26" s="158">
        <v>2070</v>
      </c>
      <c r="I26" s="297">
        <v>255</v>
      </c>
      <c r="J26" s="297">
        <v>4</v>
      </c>
      <c r="K26" s="457">
        <f t="shared" si="4"/>
        <v>98.431372549019599</v>
      </c>
      <c r="L26" s="297">
        <v>340</v>
      </c>
      <c r="M26" s="297">
        <v>4</v>
      </c>
      <c r="N26" s="457">
        <f t="shared" si="5"/>
        <v>98.82352941176471</v>
      </c>
      <c r="O26" s="297">
        <v>560</v>
      </c>
      <c r="P26" s="297">
        <v>20</v>
      </c>
      <c r="Q26" s="457">
        <f t="shared" si="6"/>
        <v>96.428571428571431</v>
      </c>
      <c r="R26" s="297">
        <v>108</v>
      </c>
      <c r="S26" s="297">
        <v>1.8</v>
      </c>
      <c r="T26" s="159">
        <v>60.3</v>
      </c>
      <c r="U26" s="159">
        <v>1.8</v>
      </c>
      <c r="V26" s="159">
        <v>2.2999999999999998</v>
      </c>
      <c r="W26" s="159">
        <v>1.5</v>
      </c>
      <c r="X26" s="159">
        <v>0</v>
      </c>
      <c r="Y26" s="159">
        <v>0</v>
      </c>
      <c r="Z26" s="331">
        <f t="shared" si="12"/>
        <v>110.3</v>
      </c>
      <c r="AA26" s="331">
        <f t="shared" si="12"/>
        <v>3.3</v>
      </c>
      <c r="AB26" s="330">
        <f t="shared" si="7"/>
        <v>97.008159564823217</v>
      </c>
      <c r="AC26" s="159">
        <v>7.7</v>
      </c>
      <c r="AD26" s="159">
        <v>2.6</v>
      </c>
      <c r="AE26" s="175">
        <f t="shared" si="8"/>
        <v>66.233766233766218</v>
      </c>
      <c r="AF26" s="158"/>
      <c r="AG26" s="158"/>
      <c r="AH26" s="121" t="s">
        <v>248</v>
      </c>
      <c r="AI26" s="158" t="s">
        <v>249</v>
      </c>
      <c r="AJ26" s="158" t="s">
        <v>250</v>
      </c>
      <c r="AK26" s="305" t="s">
        <v>250</v>
      </c>
      <c r="AL26" s="339">
        <v>26.2</v>
      </c>
      <c r="AM26" s="245"/>
      <c r="AN26" s="245"/>
      <c r="AO26" s="158">
        <v>980</v>
      </c>
      <c r="AP26" s="331">
        <f t="shared" si="9"/>
        <v>250</v>
      </c>
      <c r="AQ26" s="342">
        <v>3920</v>
      </c>
      <c r="AR26" s="342">
        <v>11433</v>
      </c>
      <c r="AS26" s="328">
        <v>81.09</v>
      </c>
      <c r="AT26" s="477">
        <f t="shared" si="0"/>
        <v>2.3235294117647061</v>
      </c>
      <c r="AU26" s="331">
        <f t="shared" si="10"/>
        <v>44.480193042429114</v>
      </c>
      <c r="AV26" s="477">
        <f t="shared" si="11"/>
        <v>8.673469387755102E-2</v>
      </c>
      <c r="AW26" s="312"/>
      <c r="AX26" s="164"/>
      <c r="AY26" s="313"/>
      <c r="AZ26" s="355"/>
      <c r="BA26" s="356"/>
      <c r="BB26" s="356">
        <v>1.51</v>
      </c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v>3</v>
      </c>
      <c r="BS26" s="468">
        <v>42</v>
      </c>
      <c r="BT26" s="469">
        <f t="shared" si="1"/>
        <v>15070.222222222223</v>
      </c>
      <c r="BU26" s="470">
        <f t="shared" si="2"/>
        <v>0.3515625</v>
      </c>
      <c r="BV26" s="471">
        <v>2</v>
      </c>
      <c r="BW26" s="471">
        <v>500</v>
      </c>
      <c r="BX26" s="469">
        <f t="shared" si="3"/>
        <v>255.10204081632654</v>
      </c>
      <c r="BY26" s="521"/>
      <c r="BZ26" s="467"/>
      <c r="CA26" s="467">
        <v>1.51</v>
      </c>
      <c r="CB26" s="522"/>
    </row>
    <row r="27" spans="1:80" s="34" customFormat="1" ht="24.9" customHeight="1" x14ac:dyDescent="0.3">
      <c r="A27" s="225" t="s">
        <v>47</v>
      </c>
      <c r="B27" s="226">
        <v>19</v>
      </c>
      <c r="C27" s="162">
        <v>137</v>
      </c>
      <c r="D27" s="162"/>
      <c r="E27" s="159"/>
      <c r="F27" s="159"/>
      <c r="G27" s="158"/>
      <c r="H27" s="158"/>
      <c r="I27" s="297"/>
      <c r="J27" s="297"/>
      <c r="K27" s="457" t="str">
        <f t="shared" si="4"/>
        <v/>
      </c>
      <c r="L27" s="297"/>
      <c r="M27" s="297"/>
      <c r="N27" s="457" t="str">
        <f t="shared" si="5"/>
        <v/>
      </c>
      <c r="O27" s="297"/>
      <c r="P27" s="297"/>
      <c r="Q27" s="457" t="str">
        <f t="shared" si="6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59"/>
      <c r="AD27" s="159"/>
      <c r="AE27" s="175" t="str">
        <f t="shared" si="8"/>
        <v/>
      </c>
      <c r="AF27" s="158"/>
      <c r="AG27" s="158"/>
      <c r="AH27" s="121"/>
      <c r="AI27" s="158"/>
      <c r="AJ27" s="158"/>
      <c r="AK27" s="305"/>
      <c r="AL27" s="339">
        <v>26</v>
      </c>
      <c r="AM27" s="245"/>
      <c r="AN27" s="245"/>
      <c r="AO27" s="158">
        <v>980</v>
      </c>
      <c r="AP27" s="331" t="str">
        <f t="shared" si="9"/>
        <v/>
      </c>
      <c r="AQ27" s="342"/>
      <c r="AR27" s="342"/>
      <c r="AS27" s="328"/>
      <c r="AT27" s="477">
        <f t="shared" si="0"/>
        <v>2.2067039106145252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v>2</v>
      </c>
      <c r="BS27" s="468">
        <v>42</v>
      </c>
      <c r="BT27" s="469" t="str">
        <f t="shared" si="1"/>
        <v/>
      </c>
      <c r="BU27" s="470">
        <f t="shared" si="2"/>
        <v>0.32116788321167883</v>
      </c>
      <c r="BV27" s="471">
        <v>2</v>
      </c>
      <c r="BW27" s="471">
        <v>560</v>
      </c>
      <c r="BX27" s="469" t="str">
        <f t="shared" si="3"/>
        <v/>
      </c>
      <c r="BY27" s="521"/>
      <c r="BZ27" s="467"/>
      <c r="CA27" s="467"/>
      <c r="CB27" s="522"/>
    </row>
    <row r="28" spans="1:80" s="34" customFormat="1" ht="24.9" customHeight="1" x14ac:dyDescent="0.3">
      <c r="A28" s="225" t="s">
        <v>48</v>
      </c>
      <c r="B28" s="226">
        <v>20</v>
      </c>
      <c r="C28" s="162">
        <v>119</v>
      </c>
      <c r="D28" s="162"/>
      <c r="E28" s="159"/>
      <c r="F28" s="159"/>
      <c r="G28" s="158"/>
      <c r="H28" s="158"/>
      <c r="I28" s="297"/>
      <c r="J28" s="297"/>
      <c r="K28" s="457" t="str">
        <f t="shared" si="4"/>
        <v/>
      </c>
      <c r="L28" s="297"/>
      <c r="M28" s="297"/>
      <c r="N28" s="457" t="str">
        <f t="shared" si="5"/>
        <v/>
      </c>
      <c r="O28" s="297"/>
      <c r="P28" s="297"/>
      <c r="Q28" s="457" t="str">
        <f t="shared" si="6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/>
      <c r="AI28" s="158"/>
      <c r="AJ28" s="158"/>
      <c r="AK28" s="305"/>
      <c r="AL28" s="339">
        <v>25.9</v>
      </c>
      <c r="AM28" s="245"/>
      <c r="AN28" s="245"/>
      <c r="AO28" s="158">
        <v>980</v>
      </c>
      <c r="AP28" s="331" t="str">
        <f t="shared" si="9"/>
        <v/>
      </c>
      <c r="AQ28" s="342"/>
      <c r="AR28" s="342"/>
      <c r="AS28" s="328"/>
      <c r="AT28" s="477">
        <f t="shared" si="0"/>
        <v>2.393939393939394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1</v>
      </c>
      <c r="BS28" s="468">
        <v>46</v>
      </c>
      <c r="BT28" s="469" t="str">
        <f t="shared" si="1"/>
        <v/>
      </c>
      <c r="BU28" s="470">
        <f t="shared" si="2"/>
        <v>0.3949579831932773</v>
      </c>
      <c r="BV28" s="471">
        <v>2</v>
      </c>
      <c r="BW28" s="471">
        <v>540</v>
      </c>
      <c r="BX28" s="469" t="str">
        <f t="shared" si="3"/>
        <v/>
      </c>
      <c r="BY28" s="521">
        <v>12</v>
      </c>
      <c r="BZ28" s="467"/>
      <c r="CA28" s="467"/>
      <c r="CB28" s="522"/>
    </row>
    <row r="29" spans="1:80" s="34" customFormat="1" ht="24.9" customHeight="1" x14ac:dyDescent="0.3">
      <c r="A29" s="225" t="s">
        <v>49</v>
      </c>
      <c r="B29" s="226">
        <v>21</v>
      </c>
      <c r="C29" s="162">
        <v>144</v>
      </c>
      <c r="D29" s="162"/>
      <c r="E29" s="159">
        <v>7.71</v>
      </c>
      <c r="F29" s="159">
        <v>7.01</v>
      </c>
      <c r="G29" s="158">
        <v>2960</v>
      </c>
      <c r="H29" s="158">
        <v>2080</v>
      </c>
      <c r="I29" s="297">
        <v>185</v>
      </c>
      <c r="J29" s="297">
        <v>5</v>
      </c>
      <c r="K29" s="457">
        <f t="shared" si="4"/>
        <v>97.297297297297305</v>
      </c>
      <c r="L29" s="297"/>
      <c r="M29" s="297"/>
      <c r="N29" s="457" t="str">
        <f t="shared" si="5"/>
        <v/>
      </c>
      <c r="O29" s="297">
        <v>554</v>
      </c>
      <c r="P29" s="297">
        <v>21</v>
      </c>
      <c r="Q29" s="457">
        <f t="shared" si="6"/>
        <v>96.209386281588451</v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59"/>
      <c r="AD29" s="159"/>
      <c r="AE29" s="175" t="str">
        <f t="shared" si="8"/>
        <v/>
      </c>
      <c r="AF29" s="158"/>
      <c r="AG29" s="158"/>
      <c r="AH29" s="121" t="s">
        <v>248</v>
      </c>
      <c r="AI29" s="158" t="s">
        <v>249</v>
      </c>
      <c r="AJ29" s="158" t="s">
        <v>250</v>
      </c>
      <c r="AK29" s="305" t="s">
        <v>250</v>
      </c>
      <c r="AL29" s="339">
        <v>25.8</v>
      </c>
      <c r="AM29" s="245"/>
      <c r="AN29" s="245"/>
      <c r="AO29" s="158">
        <v>980</v>
      </c>
      <c r="AP29" s="331" t="str">
        <f t="shared" si="9"/>
        <v/>
      </c>
      <c r="AQ29" s="342"/>
      <c r="AR29" s="342"/>
      <c r="AS29" s="328"/>
      <c r="AT29" s="477">
        <f t="shared" si="0"/>
        <v>2.1236559139784945</v>
      </c>
      <c r="AU29" s="331" t="str">
        <f t="shared" si="10"/>
        <v/>
      </c>
      <c r="AV29" s="477" t="str">
        <f t="shared" si="11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2</v>
      </c>
      <c r="BS29" s="468">
        <v>42</v>
      </c>
      <c r="BT29" s="469" t="str">
        <f t="shared" si="1"/>
        <v/>
      </c>
      <c r="BU29" s="470">
        <f t="shared" si="2"/>
        <v>0.30555555555555558</v>
      </c>
      <c r="BV29" s="471">
        <v>2</v>
      </c>
      <c r="BW29" s="471">
        <v>530</v>
      </c>
      <c r="BX29" s="469" t="str">
        <f t="shared" si="3"/>
        <v/>
      </c>
      <c r="BY29" s="521"/>
      <c r="BZ29" s="467"/>
      <c r="CA29" s="467"/>
      <c r="CB29" s="522"/>
    </row>
    <row r="30" spans="1:80" s="34" customFormat="1" ht="24.9" customHeight="1" x14ac:dyDescent="0.3">
      <c r="A30" s="225" t="s">
        <v>50</v>
      </c>
      <c r="B30" s="226">
        <v>22</v>
      </c>
      <c r="C30" s="162">
        <v>137</v>
      </c>
      <c r="D30" s="162"/>
      <c r="E30" s="159"/>
      <c r="F30" s="159"/>
      <c r="G30" s="158"/>
      <c r="H30" s="158"/>
      <c r="I30" s="297"/>
      <c r="J30" s="297"/>
      <c r="K30" s="457" t="str">
        <f t="shared" si="4"/>
        <v/>
      </c>
      <c r="L30" s="297"/>
      <c r="M30" s="297"/>
      <c r="N30" s="457" t="str">
        <f t="shared" si="5"/>
        <v/>
      </c>
      <c r="O30" s="297"/>
      <c r="P30" s="297"/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/>
      <c r="AI30" s="158"/>
      <c r="AJ30" s="158"/>
      <c r="AK30" s="305"/>
      <c r="AL30" s="339">
        <v>25.4</v>
      </c>
      <c r="AM30" s="245"/>
      <c r="AN30" s="245"/>
      <c r="AO30" s="158">
        <v>980</v>
      </c>
      <c r="AP30" s="331" t="str">
        <f t="shared" si="9"/>
        <v/>
      </c>
      <c r="AQ30" s="342"/>
      <c r="AR30" s="342"/>
      <c r="AS30" s="328"/>
      <c r="AT30" s="477">
        <f t="shared" si="0"/>
        <v>1.5192307692307692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6</v>
      </c>
      <c r="BS30" s="468">
        <v>123</v>
      </c>
      <c r="BT30" s="469" t="str">
        <f t="shared" si="1"/>
        <v/>
      </c>
      <c r="BU30" s="470">
        <f t="shared" si="2"/>
        <v>0.94160583941605835</v>
      </c>
      <c r="BV30" s="471">
        <v>2</v>
      </c>
      <c r="BW30" s="471">
        <v>550</v>
      </c>
      <c r="BX30" s="469" t="str">
        <f t="shared" si="3"/>
        <v/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51</v>
      </c>
      <c r="B31" s="226">
        <v>23</v>
      </c>
      <c r="C31" s="162">
        <v>137</v>
      </c>
      <c r="D31" s="162"/>
      <c r="E31" s="159"/>
      <c r="F31" s="159"/>
      <c r="G31" s="158"/>
      <c r="H31" s="158"/>
      <c r="I31" s="297"/>
      <c r="J31" s="297"/>
      <c r="K31" s="457" t="str">
        <f t="shared" si="4"/>
        <v/>
      </c>
      <c r="L31" s="297"/>
      <c r="M31" s="297"/>
      <c r="N31" s="457" t="str">
        <f t="shared" si="5"/>
        <v/>
      </c>
      <c r="O31" s="297"/>
      <c r="P31" s="297"/>
      <c r="Q31" s="457" t="str">
        <f t="shared" si="6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59"/>
      <c r="AD31" s="159"/>
      <c r="AE31" s="175" t="str">
        <f t="shared" si="8"/>
        <v/>
      </c>
      <c r="AF31" s="158"/>
      <c r="AG31" s="158"/>
      <c r="AH31" s="121"/>
      <c r="AI31" s="158"/>
      <c r="AJ31" s="158"/>
      <c r="AK31" s="305"/>
      <c r="AL31" s="339"/>
      <c r="AM31" s="245"/>
      <c r="AN31" s="245"/>
      <c r="AO31" s="158"/>
      <c r="AP31" s="331" t="str">
        <f t="shared" si="9"/>
        <v/>
      </c>
      <c r="AQ31" s="342"/>
      <c r="AR31" s="342"/>
      <c r="AS31" s="328"/>
      <c r="AT31" s="477">
        <f t="shared" si="0"/>
        <v>2.8832116788321169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/>
      <c r="BS31" s="468"/>
      <c r="BT31" s="469" t="str">
        <f t="shared" si="1"/>
        <v/>
      </c>
      <c r="BU31" s="470">
        <f t="shared" si="2"/>
        <v>0</v>
      </c>
      <c r="BV31" s="471"/>
      <c r="BW31" s="471"/>
      <c r="BX31" s="469" t="str">
        <f t="shared" si="3"/>
        <v/>
      </c>
      <c r="BY31" s="521"/>
      <c r="BZ31" s="467"/>
      <c r="CA31" s="467"/>
      <c r="CB31" s="522"/>
    </row>
    <row r="32" spans="1:80" s="34" customFormat="1" ht="24.9" customHeight="1" x14ac:dyDescent="0.3">
      <c r="A32" s="225" t="s">
        <v>52</v>
      </c>
      <c r="B32" s="226">
        <v>24</v>
      </c>
      <c r="C32" s="162">
        <v>136</v>
      </c>
      <c r="D32" s="162"/>
      <c r="E32" s="159"/>
      <c r="F32" s="159"/>
      <c r="G32" s="158"/>
      <c r="H32" s="158"/>
      <c r="I32" s="297"/>
      <c r="J32" s="297"/>
      <c r="K32" s="457" t="str">
        <f t="shared" si="4"/>
        <v/>
      </c>
      <c r="L32" s="297"/>
      <c r="M32" s="297"/>
      <c r="N32" s="457" t="str">
        <f t="shared" si="5"/>
        <v/>
      </c>
      <c r="O32" s="297"/>
      <c r="P32" s="297"/>
      <c r="Q32" s="457" t="str">
        <f t="shared" si="6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59"/>
      <c r="AD32" s="159"/>
      <c r="AE32" s="175" t="str">
        <f t="shared" si="8"/>
        <v/>
      </c>
      <c r="AF32" s="158"/>
      <c r="AG32" s="158"/>
      <c r="AH32" s="121"/>
      <c r="AI32" s="158"/>
      <c r="AJ32" s="158"/>
      <c r="AK32" s="305"/>
      <c r="AL32" s="339"/>
      <c r="AM32" s="245"/>
      <c r="AN32" s="245"/>
      <c r="AO32" s="158"/>
      <c r="AP32" s="331" t="str">
        <f t="shared" si="9"/>
        <v/>
      </c>
      <c r="AQ32" s="342"/>
      <c r="AR32" s="342"/>
      <c r="AS32" s="328"/>
      <c r="AT32" s="477">
        <f t="shared" si="0"/>
        <v>2.9044117647058822</v>
      </c>
      <c r="AU32" s="331" t="str">
        <f t="shared" si="10"/>
        <v/>
      </c>
      <c r="AV32" s="477" t="str">
        <f t="shared" si="11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/>
      <c r="BS32" s="468"/>
      <c r="BT32" s="469" t="str">
        <f t="shared" si="1"/>
        <v/>
      </c>
      <c r="BU32" s="470">
        <f t="shared" si="2"/>
        <v>0</v>
      </c>
      <c r="BV32" s="471"/>
      <c r="BW32" s="471"/>
      <c r="BX32" s="469" t="str">
        <f t="shared" si="3"/>
        <v/>
      </c>
      <c r="BY32" s="521"/>
      <c r="BZ32" s="467"/>
      <c r="CA32" s="467"/>
      <c r="CB32" s="522"/>
    </row>
    <row r="33" spans="1:80" s="34" customFormat="1" ht="24.9" customHeight="1" x14ac:dyDescent="0.3">
      <c r="A33" s="225" t="s">
        <v>53</v>
      </c>
      <c r="B33" s="226">
        <v>25</v>
      </c>
      <c r="C33" s="162">
        <v>130</v>
      </c>
      <c r="D33" s="162"/>
      <c r="E33" s="159">
        <v>7.4</v>
      </c>
      <c r="F33" s="159">
        <v>7.14</v>
      </c>
      <c r="G33" s="158">
        <v>2910</v>
      </c>
      <c r="H33" s="158">
        <v>2120</v>
      </c>
      <c r="I33" s="297">
        <v>239</v>
      </c>
      <c r="J33" s="297">
        <v>8</v>
      </c>
      <c r="K33" s="457">
        <f t="shared" si="4"/>
        <v>96.652719665271974</v>
      </c>
      <c r="L33" s="297">
        <v>370</v>
      </c>
      <c r="M33" s="297">
        <v>5</v>
      </c>
      <c r="N33" s="457">
        <f t="shared" si="5"/>
        <v>98.648648648648646</v>
      </c>
      <c r="O33" s="297">
        <v>613</v>
      </c>
      <c r="P33" s="297">
        <v>23</v>
      </c>
      <c r="Q33" s="457">
        <f t="shared" si="6"/>
        <v>96.247960848287121</v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 t="s">
        <v>248</v>
      </c>
      <c r="AI33" s="158" t="s">
        <v>249</v>
      </c>
      <c r="AJ33" s="158" t="s">
        <v>250</v>
      </c>
      <c r="AK33" s="305" t="s">
        <v>250</v>
      </c>
      <c r="AL33" s="339">
        <v>24.4</v>
      </c>
      <c r="AM33" s="245"/>
      <c r="AN33" s="245"/>
      <c r="AO33" s="158">
        <v>960</v>
      </c>
      <c r="AP33" s="331">
        <f t="shared" si="9"/>
        <v>239.40149625935163</v>
      </c>
      <c r="AQ33" s="342">
        <v>4010</v>
      </c>
      <c r="AR33" s="342">
        <v>12800</v>
      </c>
      <c r="AS33" s="328">
        <v>80.36</v>
      </c>
      <c r="AT33" s="477">
        <f t="shared" si="0"/>
        <v>2.3372781065088759</v>
      </c>
      <c r="AU33" s="331">
        <f t="shared" si="10"/>
        <v>114.44725433526011</v>
      </c>
      <c r="AV33" s="477">
        <f t="shared" si="11"/>
        <v>9.2269326683291769E-2</v>
      </c>
      <c r="AW33" s="312"/>
      <c r="AX33" s="164"/>
      <c r="AY33" s="313"/>
      <c r="AZ33" s="355"/>
      <c r="BA33" s="356"/>
      <c r="BB33" s="356">
        <v>1.38</v>
      </c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>
        <v>1</v>
      </c>
      <c r="BS33" s="468">
        <v>39</v>
      </c>
      <c r="BT33" s="469">
        <f t="shared" si="1"/>
        <v>17042.5</v>
      </c>
      <c r="BU33" s="470">
        <f t="shared" si="2"/>
        <v>0.30769230769230771</v>
      </c>
      <c r="BV33" s="471">
        <v>2</v>
      </c>
      <c r="BW33" s="471">
        <v>480</v>
      </c>
      <c r="BX33" s="469">
        <f t="shared" si="3"/>
        <v>239.40149625935163</v>
      </c>
      <c r="BY33" s="521"/>
      <c r="BZ33" s="467"/>
      <c r="CA33" s="467">
        <v>1.38</v>
      </c>
      <c r="CB33" s="522"/>
    </row>
    <row r="34" spans="1:80" s="34" customFormat="1" ht="24.9" customHeight="1" x14ac:dyDescent="0.3">
      <c r="A34" s="225" t="s">
        <v>47</v>
      </c>
      <c r="B34" s="226">
        <v>26</v>
      </c>
      <c r="C34" s="162">
        <v>90</v>
      </c>
      <c r="D34" s="162"/>
      <c r="E34" s="159"/>
      <c r="F34" s="159"/>
      <c r="G34" s="158"/>
      <c r="H34" s="158"/>
      <c r="I34" s="297"/>
      <c r="J34" s="297"/>
      <c r="K34" s="457" t="str">
        <f t="shared" si="4"/>
        <v/>
      </c>
      <c r="L34" s="297"/>
      <c r="M34" s="297"/>
      <c r="N34" s="457" t="str">
        <f t="shared" si="5"/>
        <v/>
      </c>
      <c r="O34" s="297"/>
      <c r="P34" s="297"/>
      <c r="Q34" s="457" t="str">
        <f t="shared" si="6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 t="s">
        <v>248</v>
      </c>
      <c r="AI34" s="158" t="s">
        <v>251</v>
      </c>
      <c r="AJ34" s="158" t="s">
        <v>250</v>
      </c>
      <c r="AK34" s="305" t="s">
        <v>250</v>
      </c>
      <c r="AL34" s="339">
        <v>24.6</v>
      </c>
      <c r="AM34" s="245"/>
      <c r="AN34" s="245"/>
      <c r="AO34" s="158">
        <v>980</v>
      </c>
      <c r="AP34" s="331" t="str">
        <f t="shared" si="9"/>
        <v/>
      </c>
      <c r="AQ34" s="342"/>
      <c r="AR34" s="342"/>
      <c r="AS34" s="328"/>
      <c r="AT34" s="477">
        <f t="shared" si="0"/>
        <v>3.0620155038759691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>
        <v>2</v>
      </c>
      <c r="BS34" s="468">
        <v>39</v>
      </c>
      <c r="BT34" s="469" t="str">
        <f t="shared" si="1"/>
        <v/>
      </c>
      <c r="BU34" s="470">
        <f t="shared" si="2"/>
        <v>0.45555555555555555</v>
      </c>
      <c r="BV34" s="471">
        <v>2</v>
      </c>
      <c r="BW34" s="471">
        <v>500</v>
      </c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48</v>
      </c>
      <c r="B35" s="226">
        <v>27</v>
      </c>
      <c r="C35" s="162">
        <v>100</v>
      </c>
      <c r="D35" s="162"/>
      <c r="E35" s="159"/>
      <c r="F35" s="159"/>
      <c r="G35" s="158"/>
      <c r="H35" s="158"/>
      <c r="I35" s="297"/>
      <c r="J35" s="297"/>
      <c r="K35" s="457" t="str">
        <f t="shared" si="4"/>
        <v/>
      </c>
      <c r="L35" s="297"/>
      <c r="M35" s="297"/>
      <c r="N35" s="457" t="str">
        <f t="shared" si="5"/>
        <v/>
      </c>
      <c r="O35" s="297"/>
      <c r="P35" s="297"/>
      <c r="Q35" s="457" t="str">
        <f t="shared" si="6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/>
      <c r="AI35" s="158"/>
      <c r="AJ35" s="158"/>
      <c r="AK35" s="305"/>
      <c r="AL35" s="339">
        <v>25</v>
      </c>
      <c r="AM35" s="245"/>
      <c r="AN35" s="245"/>
      <c r="AO35" s="158">
        <v>970</v>
      </c>
      <c r="AP35" s="331" t="str">
        <f t="shared" si="9"/>
        <v/>
      </c>
      <c r="AQ35" s="342"/>
      <c r="AR35" s="342"/>
      <c r="AS35" s="328"/>
      <c r="AT35" s="477">
        <f t="shared" si="0"/>
        <v>2.7816901408450705</v>
      </c>
      <c r="AU35" s="331" t="str">
        <f t="shared" si="10"/>
        <v/>
      </c>
      <c r="AV35" s="477" t="str">
        <f t="shared" si="11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2</v>
      </c>
      <c r="BS35" s="468">
        <v>42</v>
      </c>
      <c r="BT35" s="469" t="str">
        <f t="shared" si="1"/>
        <v/>
      </c>
      <c r="BU35" s="470">
        <f t="shared" si="2"/>
        <v>0.44</v>
      </c>
      <c r="BV35" s="471">
        <v>1</v>
      </c>
      <c r="BW35" s="471">
        <v>970</v>
      </c>
      <c r="BX35" s="469" t="str">
        <f t="shared" si="3"/>
        <v/>
      </c>
      <c r="BY35" s="521"/>
      <c r="BZ35" s="467"/>
      <c r="CA35" s="467"/>
      <c r="CB35" s="522"/>
    </row>
    <row r="36" spans="1:80" s="34" customFormat="1" ht="24.9" customHeight="1" x14ac:dyDescent="0.3">
      <c r="A36" s="225" t="s">
        <v>49</v>
      </c>
      <c r="B36" s="226">
        <v>28</v>
      </c>
      <c r="C36" s="162">
        <v>78</v>
      </c>
      <c r="D36" s="162"/>
      <c r="E36" s="159">
        <v>7.28</v>
      </c>
      <c r="F36" s="159">
        <v>7.05</v>
      </c>
      <c r="G36" s="158">
        <v>2870</v>
      </c>
      <c r="H36" s="158">
        <v>2090</v>
      </c>
      <c r="I36" s="297">
        <v>264</v>
      </c>
      <c r="J36" s="297">
        <v>9</v>
      </c>
      <c r="K36" s="457">
        <f t="shared" si="4"/>
        <v>96.590909090909093</v>
      </c>
      <c r="L36" s="297"/>
      <c r="M36" s="297"/>
      <c r="N36" s="457" t="str">
        <f t="shared" si="5"/>
        <v/>
      </c>
      <c r="O36" s="297">
        <v>688</v>
      </c>
      <c r="P36" s="297">
        <v>25</v>
      </c>
      <c r="Q36" s="457">
        <f t="shared" si="6"/>
        <v>96.366279069767444</v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 t="s">
        <v>248</v>
      </c>
      <c r="AI36" s="158" t="s">
        <v>249</v>
      </c>
      <c r="AJ36" s="158" t="s">
        <v>250</v>
      </c>
      <c r="AK36" s="305" t="s">
        <v>250</v>
      </c>
      <c r="AL36" s="339">
        <v>25.3</v>
      </c>
      <c r="AM36" s="245"/>
      <c r="AN36" s="245"/>
      <c r="AO36" s="158">
        <v>840</v>
      </c>
      <c r="AP36" s="331" t="str">
        <f t="shared" si="9"/>
        <v/>
      </c>
      <c r="AQ36" s="342"/>
      <c r="AR36" s="342"/>
      <c r="AS36" s="328"/>
      <c r="AT36" s="477">
        <f t="shared" si="0"/>
        <v>3.3760683760683761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1</v>
      </c>
      <c r="BS36" s="468">
        <v>39</v>
      </c>
      <c r="BT36" s="469" t="str">
        <f t="shared" si="1"/>
        <v/>
      </c>
      <c r="BU36" s="470">
        <f t="shared" si="2"/>
        <v>0.51282051282051277</v>
      </c>
      <c r="BV36" s="471">
        <v>2</v>
      </c>
      <c r="BW36" s="471">
        <v>420</v>
      </c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5" t="s">
        <v>50</v>
      </c>
      <c r="B37" s="226">
        <v>29</v>
      </c>
      <c r="C37" s="162">
        <v>102</v>
      </c>
      <c r="D37" s="162"/>
      <c r="E37" s="159"/>
      <c r="F37" s="159"/>
      <c r="G37" s="158"/>
      <c r="H37" s="158"/>
      <c r="I37" s="297"/>
      <c r="J37" s="297"/>
      <c r="K37" s="457" t="str">
        <f t="shared" si="4"/>
        <v/>
      </c>
      <c r="L37" s="297"/>
      <c r="M37" s="297"/>
      <c r="N37" s="457" t="str">
        <f t="shared" si="5"/>
        <v/>
      </c>
      <c r="O37" s="297"/>
      <c r="P37" s="297"/>
      <c r="Q37" s="457" t="str">
        <f t="shared" si="6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/>
      <c r="AI37" s="158"/>
      <c r="AJ37" s="158"/>
      <c r="AK37" s="305"/>
      <c r="AL37" s="339">
        <v>25.5</v>
      </c>
      <c r="AM37" s="245"/>
      <c r="AN37" s="245"/>
      <c r="AO37" s="158">
        <v>990</v>
      </c>
      <c r="AP37" s="331" t="str">
        <f t="shared" si="9"/>
        <v/>
      </c>
      <c r="AQ37" s="342"/>
      <c r="AR37" s="342"/>
      <c r="AS37" s="328"/>
      <c r="AT37" s="477">
        <f t="shared" si="0"/>
        <v>2.1584699453551912</v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>
        <v>1</v>
      </c>
      <c r="BS37" s="468">
        <v>81</v>
      </c>
      <c r="BT37" s="469" t="str">
        <f t="shared" si="1"/>
        <v/>
      </c>
      <c r="BU37" s="470">
        <f t="shared" si="2"/>
        <v>0.80392156862745101</v>
      </c>
      <c r="BV37" s="471">
        <v>2</v>
      </c>
      <c r="BW37" s="471">
        <v>560</v>
      </c>
      <c r="BX37" s="469" t="str">
        <f t="shared" si="3"/>
        <v/>
      </c>
      <c r="BY37" s="521"/>
      <c r="BZ37" s="467"/>
      <c r="CA37" s="467"/>
      <c r="CB37" s="522"/>
    </row>
    <row r="38" spans="1:80" s="34" customFormat="1" ht="24.9" customHeight="1" x14ac:dyDescent="0.3">
      <c r="A38" s="225" t="s">
        <v>51</v>
      </c>
      <c r="B38" s="226">
        <v>30</v>
      </c>
      <c r="C38" s="162">
        <v>103</v>
      </c>
      <c r="D38" s="162"/>
      <c r="E38" s="159"/>
      <c r="F38" s="159"/>
      <c r="G38" s="158"/>
      <c r="H38" s="158"/>
      <c r="I38" s="297"/>
      <c r="J38" s="297"/>
      <c r="K38" s="457" t="str">
        <f t="shared" si="4"/>
        <v/>
      </c>
      <c r="L38" s="297"/>
      <c r="M38" s="297"/>
      <c r="N38" s="457" t="str">
        <f t="shared" si="5"/>
        <v/>
      </c>
      <c r="O38" s="297"/>
      <c r="P38" s="297"/>
      <c r="Q38" s="457" t="str">
        <f t="shared" si="6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/>
      <c r="AI38" s="158"/>
      <c r="AJ38" s="158"/>
      <c r="AK38" s="305"/>
      <c r="AL38" s="339"/>
      <c r="AM38" s="245"/>
      <c r="AN38" s="245"/>
      <c r="AO38" s="158"/>
      <c r="AP38" s="331" t="str">
        <f t="shared" si="9"/>
        <v/>
      </c>
      <c r="AQ38" s="342"/>
      <c r="AR38" s="342"/>
      <c r="AS38" s="328"/>
      <c r="AT38" s="477">
        <f t="shared" si="0"/>
        <v>3.8349514563106797</v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/>
      <c r="BS38" s="468"/>
      <c r="BT38" s="469" t="str">
        <f t="shared" si="1"/>
        <v/>
      </c>
      <c r="BU38" s="470">
        <f t="shared" si="2"/>
        <v>0</v>
      </c>
      <c r="BV38" s="471"/>
      <c r="BW38" s="471"/>
      <c r="BX38" s="469" t="str">
        <f t="shared" si="3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7"/>
      <c r="B39" s="228"/>
      <c r="C39" s="165"/>
      <c r="D39" s="165"/>
      <c r="E39" s="159"/>
      <c r="F39" s="159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58"/>
      <c r="AP39" s="331" t="str">
        <f t="shared" si="9"/>
        <v/>
      </c>
      <c r="AQ39" s="343"/>
      <c r="AR39" s="343"/>
      <c r="AS39" s="329"/>
      <c r="AT39" s="477" t="str">
        <f t="shared" si="0"/>
        <v/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/>
      <c r="BS39" s="468"/>
      <c r="BT39" s="469" t="str">
        <f t="shared" si="1"/>
        <v/>
      </c>
      <c r="BU39" s="470" t="str">
        <f t="shared" si="2"/>
        <v/>
      </c>
      <c r="BV39" s="471"/>
      <c r="BW39" s="471"/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3760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65.860085863901361</v>
      </c>
      <c r="AV40" s="174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 t="str">
        <f t="shared" ref="BC40" si="14">IF(SUM(BC9:BC39)=0,"",SUM(BC9:BC39))</f>
        <v/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3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72">
        <f>IF(SUM(BR9:BR39)=0,"",SUM(BR9:BR39))</f>
        <v>53</v>
      </c>
      <c r="BS40" s="473">
        <f>IF(SUM(BS9:BS39)=0,"",SUM(BS9:BS39))</f>
        <v>1145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12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125.33333333333333</v>
      </c>
      <c r="D41" s="175" t="e">
        <f>+AVERAGE(D9:D39)</f>
        <v>#DIV/0!</v>
      </c>
      <c r="E41" s="176">
        <f t="shared" ref="E41:AE41" si="16">+AVERAGE(E9:E39)</f>
        <v>7.5222222222222221</v>
      </c>
      <c r="F41" s="175">
        <f t="shared" si="16"/>
        <v>7.0888888888888886</v>
      </c>
      <c r="G41" s="175">
        <f t="shared" si="16"/>
        <v>2991.1111111111113</v>
      </c>
      <c r="H41" s="175">
        <f t="shared" si="16"/>
        <v>2056.6666666666665</v>
      </c>
      <c r="I41" s="175">
        <f t="shared" si="16"/>
        <v>227.33333333333334</v>
      </c>
      <c r="J41" s="175">
        <f t="shared" si="16"/>
        <v>10.68888888888889</v>
      </c>
      <c r="K41" s="175">
        <f t="shared" si="16"/>
        <v>95.213240697420176</v>
      </c>
      <c r="L41" s="175">
        <f t="shared" si="16"/>
        <v>336.4</v>
      </c>
      <c r="M41" s="175">
        <f t="shared" si="16"/>
        <v>7.06</v>
      </c>
      <c r="N41" s="175">
        <f t="shared" si="16"/>
        <v>97.866026521173566</v>
      </c>
      <c r="O41" s="175">
        <f t="shared" si="16"/>
        <v>593.33333333333337</v>
      </c>
      <c r="P41" s="175">
        <f t="shared" si="16"/>
        <v>31.444444444444443</v>
      </c>
      <c r="Q41" s="175">
        <f t="shared" si="16"/>
        <v>94.586201337975865</v>
      </c>
      <c r="R41" s="175">
        <f t="shared" si="16"/>
        <v>110.5</v>
      </c>
      <c r="S41" s="175">
        <f t="shared" si="16"/>
        <v>2.2999999999999998</v>
      </c>
      <c r="T41" s="175">
        <f t="shared" si="16"/>
        <v>60.4</v>
      </c>
      <c r="U41" s="175">
        <f t="shared" si="16"/>
        <v>1.55</v>
      </c>
      <c r="V41" s="175">
        <f t="shared" si="16"/>
        <v>1.7</v>
      </c>
      <c r="W41" s="175">
        <f t="shared" si="16"/>
        <v>1.25</v>
      </c>
      <c r="X41" s="175">
        <f t="shared" si="16"/>
        <v>0</v>
      </c>
      <c r="Y41" s="175">
        <f t="shared" si="16"/>
        <v>0</v>
      </c>
      <c r="Z41" s="177">
        <f t="shared" si="16"/>
        <v>112.19999999999999</v>
      </c>
      <c r="AA41" s="177">
        <f t="shared" si="16"/>
        <v>3.55</v>
      </c>
      <c r="AB41" s="177">
        <f t="shared" si="16"/>
        <v>96.838873822727123</v>
      </c>
      <c r="AC41" s="177">
        <f t="shared" si="16"/>
        <v>7.6</v>
      </c>
      <c r="AD41" s="177">
        <f t="shared" si="16"/>
        <v>3.1500000000000004</v>
      </c>
      <c r="AE41" s="177">
        <f t="shared" si="16"/>
        <v>58.450216450216438</v>
      </c>
      <c r="AF41" s="175"/>
      <c r="AG41" s="175"/>
      <c r="AH41" s="175"/>
      <c r="AI41" s="175"/>
      <c r="AJ41" s="175"/>
      <c r="AK41" s="179"/>
      <c r="AL41" s="175">
        <f t="shared" ref="AL41:BE41" si="17">IF(SUM(AL9:AL39)=0,"",AVERAGE(AL9:AL39))</f>
        <v>25.878571428571433</v>
      </c>
      <c r="AM41" s="175" t="str">
        <f t="shared" si="17"/>
        <v/>
      </c>
      <c r="AN41" s="175" t="str">
        <f t="shared" si="17"/>
        <v/>
      </c>
      <c r="AO41" s="175">
        <f t="shared" si="17"/>
        <v>970.95238095238096</v>
      </c>
      <c r="AP41" s="175">
        <f t="shared" si="17"/>
        <v>248.67941151952982</v>
      </c>
      <c r="AQ41" s="175">
        <f t="shared" si="17"/>
        <v>3912.5</v>
      </c>
      <c r="AR41" s="175">
        <f t="shared" si="17"/>
        <v>12941.5</v>
      </c>
      <c r="AS41" s="330">
        <f t="shared" si="17"/>
        <v>80.657499999999999</v>
      </c>
      <c r="AT41" s="331">
        <f t="shared" si="17"/>
        <v>2.8634739577176243</v>
      </c>
      <c r="AU41" s="332">
        <f>IF(SUM(AU9:AU39)=0,"",AVERAGE(AU9:AU39))</f>
        <v>232.920094382174</v>
      </c>
      <c r="AV41" s="333">
        <f t="shared" si="17"/>
        <v>8.4897333506434358E-2</v>
      </c>
      <c r="AW41" s="317" t="str">
        <f t="shared" si="17"/>
        <v/>
      </c>
      <c r="AX41" s="177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1.3774999999999999</v>
      </c>
      <c r="BC41" s="317" t="str">
        <f t="shared" si="17"/>
        <v/>
      </c>
      <c r="BD41" s="362" t="str">
        <f t="shared" si="17"/>
        <v/>
      </c>
      <c r="BE41" s="332" t="str">
        <f t="shared" si="17"/>
        <v/>
      </c>
      <c r="BF41" s="332" t="e">
        <f t="shared" ref="BF41:BP41" si="18">+AVERAGE(BF9:BF39)</f>
        <v>#DIV/0!</v>
      </c>
      <c r="BG41" s="175" t="e">
        <f t="shared" si="18"/>
        <v>#DIV/0!</v>
      </c>
      <c r="BH41" s="175" t="e">
        <f t="shared" si="18"/>
        <v>#DIV/0!</v>
      </c>
      <c r="BI41" s="175" t="e">
        <f t="shared" si="18"/>
        <v>#DIV/0!</v>
      </c>
      <c r="BJ41" s="175" t="e">
        <f t="shared" si="18"/>
        <v>#DIV/0!</v>
      </c>
      <c r="BK41" s="175" t="e">
        <f t="shared" si="18"/>
        <v>#DIV/0!</v>
      </c>
      <c r="BL41" s="177" t="e">
        <f t="shared" si="18"/>
        <v>#DIV/0!</v>
      </c>
      <c r="BM41" s="176" t="e">
        <f t="shared" si="18"/>
        <v>#DIV/0!</v>
      </c>
      <c r="BN41" s="175" t="e">
        <f t="shared" si="18"/>
        <v>#DIV/0!</v>
      </c>
      <c r="BO41" s="175" t="e">
        <f t="shared" si="18"/>
        <v>#DIV/0!</v>
      </c>
      <c r="BP41" s="178" t="e">
        <f t="shared" si="18"/>
        <v>#DIV/0!</v>
      </c>
      <c r="BR41" s="474">
        <f>IF(SUM(BR9:BR39)=0,"",AVERAGE(BR9:BR39))</f>
        <v>2.65</v>
      </c>
      <c r="BS41" s="473">
        <f>IF(SUM(BS9:BS39)=0,"",AVERAGE(BS9:BS39))</f>
        <v>57.25</v>
      </c>
      <c r="BT41" s="473">
        <f t="shared" si="1"/>
        <v>15990.71546597047</v>
      </c>
      <c r="BU41" s="473">
        <f>IF(SUM(BU9:BU39)=0,"",AVERAGE(BU9:BU39))</f>
        <v>0.32393030336502904</v>
      </c>
      <c r="BV41" s="473"/>
      <c r="BW41" s="473"/>
      <c r="BX41" s="473">
        <f t="shared" ref="BX41:CB41" si="19">IF(SUM(BX9:BX39)=0,"",AVERAGE(BX9:BX39))</f>
        <v>185.1643458073811</v>
      </c>
      <c r="BY41" s="526">
        <f t="shared" si="19"/>
        <v>12</v>
      </c>
      <c r="BZ41" s="477" t="str">
        <f t="shared" si="19"/>
        <v/>
      </c>
      <c r="CA41" s="477">
        <f t="shared" si="19"/>
        <v>1.3774999999999999</v>
      </c>
      <c r="CB41" s="527" t="str">
        <f t="shared" si="19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50</v>
      </c>
      <c r="D42" s="180">
        <f>+MIN(D9:D39)</f>
        <v>0</v>
      </c>
      <c r="E42" s="180">
        <f t="shared" ref="E42:AE42" si="20">+MIN(E9:E39)</f>
        <v>7.28</v>
      </c>
      <c r="F42" s="180">
        <f t="shared" si="20"/>
        <v>7.01</v>
      </c>
      <c r="G42" s="180">
        <f t="shared" si="20"/>
        <v>2820</v>
      </c>
      <c r="H42" s="180">
        <f t="shared" si="20"/>
        <v>1950</v>
      </c>
      <c r="I42" s="180">
        <f t="shared" si="20"/>
        <v>175</v>
      </c>
      <c r="J42" s="180">
        <f t="shared" si="20"/>
        <v>4</v>
      </c>
      <c r="K42" s="180">
        <f t="shared" si="20"/>
        <v>92.457142857142856</v>
      </c>
      <c r="L42" s="180">
        <f t="shared" si="20"/>
        <v>300</v>
      </c>
      <c r="M42" s="180">
        <f t="shared" si="20"/>
        <v>4</v>
      </c>
      <c r="N42" s="180">
        <f t="shared" si="20"/>
        <v>97</v>
      </c>
      <c r="O42" s="180">
        <f t="shared" si="20"/>
        <v>505</v>
      </c>
      <c r="P42" s="180">
        <f t="shared" si="20"/>
        <v>20</v>
      </c>
      <c r="Q42" s="180">
        <f t="shared" si="20"/>
        <v>91.089108910891099</v>
      </c>
      <c r="R42" s="180">
        <f t="shared" si="20"/>
        <v>108</v>
      </c>
      <c r="S42" s="180">
        <f t="shared" si="20"/>
        <v>1.8</v>
      </c>
      <c r="T42" s="180">
        <f t="shared" si="20"/>
        <v>60.3</v>
      </c>
      <c r="U42" s="180">
        <f t="shared" si="20"/>
        <v>1.3</v>
      </c>
      <c r="V42" s="180">
        <f t="shared" si="20"/>
        <v>1.1000000000000001</v>
      </c>
      <c r="W42" s="180">
        <f t="shared" si="20"/>
        <v>1</v>
      </c>
      <c r="X42" s="180">
        <f t="shared" si="20"/>
        <v>0</v>
      </c>
      <c r="Y42" s="180">
        <f t="shared" si="20"/>
        <v>0</v>
      </c>
      <c r="Z42" s="182">
        <f t="shared" si="20"/>
        <v>110.3</v>
      </c>
      <c r="AA42" s="182">
        <f t="shared" si="20"/>
        <v>3.3</v>
      </c>
      <c r="AB42" s="182">
        <f t="shared" si="20"/>
        <v>96.66958808063103</v>
      </c>
      <c r="AC42" s="182">
        <f t="shared" si="20"/>
        <v>7.5</v>
      </c>
      <c r="AD42" s="182">
        <f t="shared" si="20"/>
        <v>2.6</v>
      </c>
      <c r="AE42" s="182">
        <f t="shared" si="20"/>
        <v>50.666666666666657</v>
      </c>
      <c r="AF42" s="180"/>
      <c r="AG42" s="180"/>
      <c r="AH42" s="180"/>
      <c r="AI42" s="180"/>
      <c r="AJ42" s="180"/>
      <c r="AK42" s="184"/>
      <c r="AL42" s="180">
        <f t="shared" ref="AL42:BE42" si="21">MIN(AL9:AL39)</f>
        <v>24.4</v>
      </c>
      <c r="AM42" s="180">
        <f t="shared" si="21"/>
        <v>0</v>
      </c>
      <c r="AN42" s="180">
        <f t="shared" si="21"/>
        <v>0</v>
      </c>
      <c r="AO42" s="180">
        <f t="shared" si="21"/>
        <v>840</v>
      </c>
      <c r="AP42" s="180">
        <f t="shared" si="21"/>
        <v>239.40149625935163</v>
      </c>
      <c r="AQ42" s="180">
        <f t="shared" si="21"/>
        <v>3820</v>
      </c>
      <c r="AR42" s="180">
        <f t="shared" si="21"/>
        <v>11433</v>
      </c>
      <c r="AS42" s="180">
        <f t="shared" si="21"/>
        <v>80.349999999999994</v>
      </c>
      <c r="AT42" s="182">
        <f t="shared" si="21"/>
        <v>1.2579617834394905</v>
      </c>
      <c r="AU42" s="320">
        <f t="shared" si="21"/>
        <v>44.480193042429114</v>
      </c>
      <c r="AV42" s="325">
        <f t="shared" si="21"/>
        <v>7.8534031413612565E-2</v>
      </c>
      <c r="AW42" s="318">
        <f t="shared" si="21"/>
        <v>0</v>
      </c>
      <c r="AX42" s="182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1.29</v>
      </c>
      <c r="BC42" s="318">
        <f t="shared" si="21"/>
        <v>0</v>
      </c>
      <c r="BD42" s="364">
        <f t="shared" si="21"/>
        <v>0</v>
      </c>
      <c r="BE42" s="350">
        <f t="shared" si="21"/>
        <v>0</v>
      </c>
      <c r="BF42" s="350">
        <f t="shared" ref="BF42:BP42" si="22">+MIN(BF9:BF39)</f>
        <v>0</v>
      </c>
      <c r="BG42" s="180">
        <f t="shared" si="22"/>
        <v>0</v>
      </c>
      <c r="BH42" s="180">
        <f t="shared" si="22"/>
        <v>0</v>
      </c>
      <c r="BI42" s="180">
        <f t="shared" si="22"/>
        <v>0</v>
      </c>
      <c r="BJ42" s="180">
        <f t="shared" si="22"/>
        <v>0</v>
      </c>
      <c r="BK42" s="180">
        <f t="shared" si="22"/>
        <v>0</v>
      </c>
      <c r="BL42" s="182">
        <f t="shared" si="22"/>
        <v>0</v>
      </c>
      <c r="BM42" s="181">
        <f t="shared" si="22"/>
        <v>0</v>
      </c>
      <c r="BN42" s="180">
        <f t="shared" si="22"/>
        <v>0</v>
      </c>
      <c r="BO42" s="180">
        <f t="shared" si="22"/>
        <v>0</v>
      </c>
      <c r="BP42" s="183">
        <f t="shared" si="22"/>
        <v>0</v>
      </c>
      <c r="BR42" s="472">
        <f>MIN(BR9:BR39)</f>
        <v>1</v>
      </c>
      <c r="BS42" s="473">
        <f>MIN(BS9:BS39)</f>
        <v>22</v>
      </c>
      <c r="BT42" s="473" t="e">
        <f>MIN(BT9:BT39)</f>
        <v>#DIV/0!</v>
      </c>
      <c r="BU42" s="473"/>
      <c r="BV42" s="473"/>
      <c r="BW42" s="473"/>
      <c r="BX42" s="473"/>
      <c r="BY42" s="528">
        <f t="shared" ref="BY42:CB42" si="23">MIN(BY9:BY39)</f>
        <v>12</v>
      </c>
      <c r="BZ42" s="473">
        <f t="shared" si="23"/>
        <v>0</v>
      </c>
      <c r="CA42" s="473">
        <f t="shared" si="23"/>
        <v>1.29</v>
      </c>
      <c r="CB42" s="529">
        <f t="shared" si="23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192</v>
      </c>
      <c r="D43" s="185">
        <f>+MAX(D9:D39)</f>
        <v>0</v>
      </c>
      <c r="E43" s="185">
        <f t="shared" ref="E43:AE43" si="24">+MAX(E9:E39)</f>
        <v>7.71</v>
      </c>
      <c r="F43" s="185">
        <f t="shared" si="24"/>
        <v>7.18</v>
      </c>
      <c r="G43" s="185">
        <f t="shared" si="24"/>
        <v>3210</v>
      </c>
      <c r="H43" s="185">
        <f t="shared" si="24"/>
        <v>2120</v>
      </c>
      <c r="I43" s="185">
        <f t="shared" si="24"/>
        <v>264</v>
      </c>
      <c r="J43" s="185">
        <f t="shared" si="24"/>
        <v>17</v>
      </c>
      <c r="K43" s="185">
        <f t="shared" si="24"/>
        <v>98.431372549019599</v>
      </c>
      <c r="L43" s="185">
        <f t="shared" si="24"/>
        <v>370</v>
      </c>
      <c r="M43" s="185">
        <f t="shared" si="24"/>
        <v>9.3000000000000007</v>
      </c>
      <c r="N43" s="185">
        <f t="shared" si="24"/>
        <v>98.82352941176471</v>
      </c>
      <c r="O43" s="185">
        <f t="shared" si="24"/>
        <v>688</v>
      </c>
      <c r="P43" s="185">
        <f t="shared" si="24"/>
        <v>48</v>
      </c>
      <c r="Q43" s="185">
        <f t="shared" si="24"/>
        <v>96.428571428571431</v>
      </c>
      <c r="R43" s="185">
        <f t="shared" si="24"/>
        <v>113</v>
      </c>
      <c r="S43" s="185">
        <f t="shared" si="24"/>
        <v>2.8</v>
      </c>
      <c r="T43" s="185">
        <f t="shared" si="24"/>
        <v>60.5</v>
      </c>
      <c r="U43" s="185">
        <f t="shared" si="24"/>
        <v>1.8</v>
      </c>
      <c r="V43" s="185">
        <f t="shared" si="24"/>
        <v>2.2999999999999998</v>
      </c>
      <c r="W43" s="185">
        <f t="shared" si="24"/>
        <v>1.5</v>
      </c>
      <c r="X43" s="185">
        <f t="shared" si="24"/>
        <v>0</v>
      </c>
      <c r="Y43" s="185">
        <f t="shared" si="24"/>
        <v>0</v>
      </c>
      <c r="Z43" s="187">
        <f t="shared" si="24"/>
        <v>114.1</v>
      </c>
      <c r="AA43" s="187">
        <f t="shared" si="24"/>
        <v>3.8</v>
      </c>
      <c r="AB43" s="187">
        <f t="shared" si="24"/>
        <v>97.008159564823217</v>
      </c>
      <c r="AC43" s="187">
        <f t="shared" si="24"/>
        <v>7.7</v>
      </c>
      <c r="AD43" s="187">
        <f t="shared" si="24"/>
        <v>3.7</v>
      </c>
      <c r="AE43" s="187">
        <f t="shared" si="24"/>
        <v>66.233766233766218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27.1</v>
      </c>
      <c r="AM43" s="185">
        <f t="shared" si="25"/>
        <v>0</v>
      </c>
      <c r="AN43" s="185">
        <f t="shared" si="25"/>
        <v>0</v>
      </c>
      <c r="AO43" s="185">
        <f t="shared" si="25"/>
        <v>990</v>
      </c>
      <c r="AP43" s="185">
        <f t="shared" si="25"/>
        <v>259.16230366492147</v>
      </c>
      <c r="AQ43" s="185">
        <f t="shared" si="25"/>
        <v>4010</v>
      </c>
      <c r="AR43" s="185">
        <f t="shared" si="25"/>
        <v>14433</v>
      </c>
      <c r="AS43" s="185">
        <f t="shared" si="25"/>
        <v>81.09</v>
      </c>
      <c r="AT43" s="187">
        <f t="shared" si="25"/>
        <v>7.9</v>
      </c>
      <c r="AU43" s="321">
        <f t="shared" si="25"/>
        <v>723.69304556354916</v>
      </c>
      <c r="AV43" s="326">
        <f t="shared" si="25"/>
        <v>9.2269326683291769E-2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0</v>
      </c>
      <c r="BB43" s="366">
        <f t="shared" si="25"/>
        <v>1.51</v>
      </c>
      <c r="BC43" s="319">
        <f t="shared" si="25"/>
        <v>0</v>
      </c>
      <c r="BD43" s="366">
        <f t="shared" si="25"/>
        <v>0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5">
        <f>MAX(BR9:BR39)</f>
        <v>10</v>
      </c>
      <c r="BS43" s="476">
        <f>MAX(BS9:BS39)</f>
        <v>161</v>
      </c>
      <c r="BT43" s="476" t="e">
        <f>MAX(BT9:BT39)</f>
        <v>#DIV/0!</v>
      </c>
      <c r="BU43" s="476"/>
      <c r="BV43" s="473"/>
      <c r="BW43" s="473"/>
      <c r="BX43" s="473"/>
      <c r="BY43" s="530">
        <f t="shared" ref="BY43:CB43" si="27">MAX(BY9:BY39)</f>
        <v>12</v>
      </c>
      <c r="BZ43" s="531">
        <f t="shared" si="27"/>
        <v>0</v>
      </c>
      <c r="CA43" s="531">
        <f t="shared" si="27"/>
        <v>1.51</v>
      </c>
      <c r="CB43" s="532">
        <f t="shared" si="27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599" t="s">
        <v>11</v>
      </c>
      <c r="B48" s="600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conditionalFormatting sqref="AP9:AP39">
    <cfRule type="expression" dxfId="21" priority="7">
      <formula>IF(AND($AI9="H",$AH9="B"),1,0)</formula>
    </cfRule>
    <cfRule type="expression" dxfId="20" priority="8">
      <formula>IF($AI9="H",1,0)</formula>
    </cfRule>
  </conditionalFormatting>
  <conditionalFormatting sqref="AT9:AV39">
    <cfRule type="expression" dxfId="19" priority="5">
      <formula>IF(AND($AI9="H",$AH9="B"),1,0)</formula>
    </cfRule>
    <cfRule type="expression" dxfId="18" priority="6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Mar Vernet Casadó</cp:lastModifiedBy>
  <cp:lastPrinted>2004-01-12T16:02:11Z</cp:lastPrinted>
  <dcterms:created xsi:type="dcterms:W3CDTF">2001-12-03T15:17:39Z</dcterms:created>
  <dcterms:modified xsi:type="dcterms:W3CDTF">2024-01-09T09:32:38Z</dcterms:modified>
</cp:coreProperties>
</file>